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Z:\OPRAVNÉ PRÁCE 2020\REALIZACE\ST ZLN\ST ZLN (-63320202-) Oprava stan.kolejí v žst. Bylnice\ZD pro uchazeče\"/>
    </mc:Choice>
  </mc:AlternateContent>
  <bookViews>
    <workbookView xWindow="0" yWindow="0" windowWidth="21570" windowHeight="9405"/>
  </bookViews>
  <sheets>
    <sheet name="Rekapitulace stavby" sheetId="1" r:id="rId1"/>
    <sheet name="SO 01 - Kolej č.3" sheetId="2" r:id="rId2"/>
    <sheet name="VON - vedlejší a ostatní ..." sheetId="3" r:id="rId3"/>
  </sheets>
  <definedNames>
    <definedName name="_xlnm._FilterDatabase" localSheetId="1" hidden="1">'SO 01 - Kolej č.3'!$C$123:$K$238</definedName>
    <definedName name="_xlnm._FilterDatabase" localSheetId="2" hidden="1">'VON - vedlejší a ostatní ...'!$C$116:$K$141</definedName>
    <definedName name="_xlnm.Print_Titles" localSheetId="0">'Rekapitulace stavby'!$92:$92</definedName>
    <definedName name="_xlnm.Print_Titles" localSheetId="1">'SO 01 - Kolej č.3'!$123:$123</definedName>
    <definedName name="_xlnm.Print_Titles" localSheetId="2">'VON - vedlejší a ostatní ...'!$116:$116</definedName>
    <definedName name="_xlnm.Print_Area" localSheetId="0">'Rekapitulace stavby'!$D$4:$AO$76,'Rekapitulace stavby'!$C$82:$AQ$97</definedName>
    <definedName name="_xlnm.Print_Area" localSheetId="1">'SO 01 - Kolej č.3'!$C$4:$J$76,'SO 01 - Kolej č.3'!$C$82:$J$105,'SO 01 - Kolej č.3'!$C$111:$K$238</definedName>
    <definedName name="_xlnm.Print_Area" localSheetId="2">'VON - vedlejší a ostatní ...'!$C$4:$J$76,'VON - vedlejší a ostatní ...'!$C$82:$J$98,'VON - vedlejší a ostatní ...'!$C$104:$K$141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 s="1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4" i="3"/>
  <c r="BH134" i="3"/>
  <c r="BG134" i="3"/>
  <c r="BF134" i="3"/>
  <c r="T134" i="3"/>
  <c r="R134" i="3"/>
  <c r="P134" i="3"/>
  <c r="BI131" i="3"/>
  <c r="BH131" i="3"/>
  <c r="BG131" i="3"/>
  <c r="BF131" i="3"/>
  <c r="T131" i="3"/>
  <c r="R131" i="3"/>
  <c r="P131" i="3"/>
  <c r="BI128" i="3"/>
  <c r="BH128" i="3"/>
  <c r="BG128" i="3"/>
  <c r="BF128" i="3"/>
  <c r="T128" i="3"/>
  <c r="R128" i="3"/>
  <c r="P128" i="3"/>
  <c r="BI126" i="3"/>
  <c r="BH126" i="3"/>
  <c r="BG126" i="3"/>
  <c r="BF126" i="3"/>
  <c r="T126" i="3"/>
  <c r="R126" i="3"/>
  <c r="P126" i="3"/>
  <c r="BI124" i="3"/>
  <c r="BH124" i="3"/>
  <c r="BG124" i="3"/>
  <c r="BF124" i="3"/>
  <c r="T124" i="3"/>
  <c r="R124" i="3"/>
  <c r="P124" i="3"/>
  <c r="BI121" i="3"/>
  <c r="BH121" i="3"/>
  <c r="BG121" i="3"/>
  <c r="BF121" i="3"/>
  <c r="T121" i="3"/>
  <c r="R121" i="3"/>
  <c r="P121" i="3"/>
  <c r="BI119" i="3"/>
  <c r="BH119" i="3"/>
  <c r="BG119" i="3"/>
  <c r="BF119" i="3"/>
  <c r="T119" i="3"/>
  <c r="R119" i="3"/>
  <c r="P119" i="3"/>
  <c r="F111" i="3"/>
  <c r="E109" i="3"/>
  <c r="F89" i="3"/>
  <c r="E87" i="3"/>
  <c r="J24" i="3"/>
  <c r="E24" i="3"/>
  <c r="J114" i="3" s="1"/>
  <c r="J23" i="3"/>
  <c r="J21" i="3"/>
  <c r="E21" i="3"/>
  <c r="J113" i="3" s="1"/>
  <c r="J20" i="3"/>
  <c r="J18" i="3"/>
  <c r="E18" i="3"/>
  <c r="F114" i="3" s="1"/>
  <c r="J17" i="3"/>
  <c r="J15" i="3"/>
  <c r="E15" i="3"/>
  <c r="F113" i="3" s="1"/>
  <c r="J14" i="3"/>
  <c r="J12" i="3"/>
  <c r="J111" i="3" s="1"/>
  <c r="E7" i="3"/>
  <c r="E107" i="3"/>
  <c r="J37" i="2"/>
  <c r="J36" i="2"/>
  <c r="AY95" i="1" s="1"/>
  <c r="J35" i="2"/>
  <c r="AX95" i="1" s="1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27" i="2"/>
  <c r="BH227" i="2"/>
  <c r="BG227" i="2"/>
  <c r="BF227" i="2"/>
  <c r="T227" i="2"/>
  <c r="R227" i="2"/>
  <c r="P227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3" i="2"/>
  <c r="BH213" i="2"/>
  <c r="BG213" i="2"/>
  <c r="BF213" i="2"/>
  <c r="T213" i="2"/>
  <c r="R213" i="2"/>
  <c r="P213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R183" i="2"/>
  <c r="P183" i="2"/>
  <c r="BI180" i="2"/>
  <c r="BH180" i="2"/>
  <c r="BG180" i="2"/>
  <c r="BF180" i="2"/>
  <c r="T180" i="2"/>
  <c r="R180" i="2"/>
  <c r="P180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6" i="2"/>
  <c r="BH156" i="2"/>
  <c r="BG156" i="2"/>
  <c r="BF156" i="2"/>
  <c r="T156" i="2"/>
  <c r="R156" i="2"/>
  <c r="P156" i="2"/>
  <c r="BI151" i="2"/>
  <c r="BH151" i="2"/>
  <c r="BG151" i="2"/>
  <c r="BF151" i="2"/>
  <c r="T151" i="2"/>
  <c r="R151" i="2"/>
  <c r="P151" i="2"/>
  <c r="BI145" i="2"/>
  <c r="BH145" i="2"/>
  <c r="BG145" i="2"/>
  <c r="BF145" i="2"/>
  <c r="T145" i="2"/>
  <c r="R145" i="2"/>
  <c r="P145" i="2"/>
  <c r="BI140" i="2"/>
  <c r="BH140" i="2"/>
  <c r="BG140" i="2"/>
  <c r="BF140" i="2"/>
  <c r="T140" i="2"/>
  <c r="R140" i="2"/>
  <c r="P140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F118" i="2"/>
  <c r="E116" i="2"/>
  <c r="F89" i="2"/>
  <c r="E87" i="2"/>
  <c r="J24" i="2"/>
  <c r="E24" i="2"/>
  <c r="J121" i="2" s="1"/>
  <c r="J23" i="2"/>
  <c r="J21" i="2"/>
  <c r="E21" i="2"/>
  <c r="J120" i="2" s="1"/>
  <c r="J20" i="2"/>
  <c r="J18" i="2"/>
  <c r="E18" i="2"/>
  <c r="F121" i="2" s="1"/>
  <c r="J17" i="2"/>
  <c r="J15" i="2"/>
  <c r="E15" i="2"/>
  <c r="F91" i="2" s="1"/>
  <c r="J14" i="2"/>
  <c r="J12" i="2"/>
  <c r="J118" i="2"/>
  <c r="E7" i="2"/>
  <c r="E114" i="2"/>
  <c r="L90" i="1"/>
  <c r="AM90" i="1"/>
  <c r="AM89" i="1"/>
  <c r="L89" i="1"/>
  <c r="AM87" i="1"/>
  <c r="L87" i="1"/>
  <c r="L85" i="1"/>
  <c r="L84" i="1"/>
  <c r="BK139" i="3"/>
  <c r="J139" i="3"/>
  <c r="BK137" i="3"/>
  <c r="J137" i="3"/>
  <c r="BK134" i="3"/>
  <c r="J134" i="3"/>
  <c r="BK131" i="3"/>
  <c r="BK128" i="3"/>
  <c r="J128" i="3"/>
  <c r="BK126" i="3"/>
  <c r="J126" i="3"/>
  <c r="BK124" i="3"/>
  <c r="J124" i="3"/>
  <c r="BK121" i="3"/>
  <c r="J121" i="3"/>
  <c r="BK119" i="3"/>
  <c r="J119" i="3"/>
  <c r="J236" i="2"/>
  <c r="J234" i="2"/>
  <c r="J232" i="2"/>
  <c r="J227" i="2"/>
  <c r="BK221" i="2"/>
  <c r="J219" i="2"/>
  <c r="BK217" i="2"/>
  <c r="J213" i="2"/>
  <c r="J210" i="2"/>
  <c r="J208" i="2"/>
  <c r="J205" i="2"/>
  <c r="BK202" i="2"/>
  <c r="J199" i="2"/>
  <c r="J195" i="2"/>
  <c r="BK193" i="2"/>
  <c r="J193" i="2"/>
  <c r="BK189" i="2"/>
  <c r="J189" i="2"/>
  <c r="BK186" i="2"/>
  <c r="J186" i="2"/>
  <c r="BK183" i="2"/>
  <c r="J183" i="2"/>
  <c r="BK180" i="2"/>
  <c r="J180" i="2"/>
  <c r="BK176" i="2"/>
  <c r="BK174" i="2"/>
  <c r="J174" i="2"/>
  <c r="BK172" i="2"/>
  <c r="J172" i="2"/>
  <c r="BK170" i="2"/>
  <c r="J170" i="2"/>
  <c r="BK164" i="2"/>
  <c r="J164" i="2"/>
  <c r="J162" i="2"/>
  <c r="J160" i="2"/>
  <c r="BK156" i="2"/>
  <c r="J151" i="2"/>
  <c r="BK145" i="2"/>
  <c r="J140" i="2"/>
  <c r="J136" i="2"/>
  <c r="BK134" i="2"/>
  <c r="J129" i="2"/>
  <c r="BK127" i="2"/>
  <c r="J131" i="3"/>
  <c r="BK236" i="2"/>
  <c r="BK234" i="2"/>
  <c r="BK232" i="2"/>
  <c r="BK227" i="2"/>
  <c r="J221" i="2"/>
  <c r="BK219" i="2"/>
  <c r="J217" i="2"/>
  <c r="BK213" i="2"/>
  <c r="BK210" i="2"/>
  <c r="BK208" i="2"/>
  <c r="BK205" i="2"/>
  <c r="J202" i="2"/>
  <c r="BK199" i="2"/>
  <c r="BK195" i="2"/>
  <c r="J176" i="2"/>
  <c r="BK162" i="2"/>
  <c r="BK160" i="2"/>
  <c r="J156" i="2"/>
  <c r="BK151" i="2"/>
  <c r="J145" i="2"/>
  <c r="BK140" i="2"/>
  <c r="BK136" i="2"/>
  <c r="J134" i="2"/>
  <c r="BK131" i="2"/>
  <c r="J131" i="2"/>
  <c r="BK129" i="2"/>
  <c r="J127" i="2"/>
  <c r="AS94" i="1"/>
  <c r="BK126" i="2" l="1"/>
  <c r="J126" i="2" s="1"/>
  <c r="J98" i="2" s="1"/>
  <c r="T126" i="2"/>
  <c r="P169" i="2"/>
  <c r="T169" i="2"/>
  <c r="P179" i="2"/>
  <c r="T179" i="2"/>
  <c r="P192" i="2"/>
  <c r="T192" i="2"/>
  <c r="BK212" i="2"/>
  <c r="J212" i="2" s="1"/>
  <c r="J104" i="2" s="1"/>
  <c r="P126" i="2"/>
  <c r="P125" i="2"/>
  <c r="R126" i="2"/>
  <c r="BK169" i="2"/>
  <c r="J169" i="2"/>
  <c r="J99" i="2"/>
  <c r="R169" i="2"/>
  <c r="BK179" i="2"/>
  <c r="J179" i="2"/>
  <c r="J100" i="2"/>
  <c r="R179" i="2"/>
  <c r="BK192" i="2"/>
  <c r="J192" i="2" s="1"/>
  <c r="J102" i="2" s="1"/>
  <c r="R192" i="2"/>
  <c r="BK207" i="2"/>
  <c r="J207" i="2" s="1"/>
  <c r="J103" i="2" s="1"/>
  <c r="P207" i="2"/>
  <c r="R207" i="2"/>
  <c r="T207" i="2"/>
  <c r="P212" i="2"/>
  <c r="R212" i="2"/>
  <c r="T212" i="2"/>
  <c r="BK118" i="3"/>
  <c r="J118" i="3"/>
  <c r="J97" i="3" s="1"/>
  <c r="P118" i="3"/>
  <c r="P117" i="3" s="1"/>
  <c r="AU96" i="1" s="1"/>
  <c r="R118" i="3"/>
  <c r="R117" i="3" s="1"/>
  <c r="T118" i="3"/>
  <c r="T117" i="3" s="1"/>
  <c r="E85" i="2"/>
  <c r="J89" i="2"/>
  <c r="J91" i="2"/>
  <c r="F92" i="2"/>
  <c r="J92" i="2"/>
  <c r="F120" i="2"/>
  <c r="BE127" i="2"/>
  <c r="BE129" i="2"/>
  <c r="BE134" i="2"/>
  <c r="BE136" i="2"/>
  <c r="BE140" i="2"/>
  <c r="BE145" i="2"/>
  <c r="BE151" i="2"/>
  <c r="BE156" i="2"/>
  <c r="BE195" i="2"/>
  <c r="BE202" i="2"/>
  <c r="BE210" i="2"/>
  <c r="BE217" i="2"/>
  <c r="BE221" i="2"/>
  <c r="BE227" i="2"/>
  <c r="BE232" i="2"/>
  <c r="BE131" i="2"/>
  <c r="BE160" i="2"/>
  <c r="BE162" i="2"/>
  <c r="BE164" i="2"/>
  <c r="BE170" i="2"/>
  <c r="BE172" i="2"/>
  <c r="BE174" i="2"/>
  <c r="BE176" i="2"/>
  <c r="BE180" i="2"/>
  <c r="BE183" i="2"/>
  <c r="BE186" i="2"/>
  <c r="BE189" i="2"/>
  <c r="BE193" i="2"/>
  <c r="BE199" i="2"/>
  <c r="BE205" i="2"/>
  <c r="BE208" i="2"/>
  <c r="BE213" i="2"/>
  <c r="BE219" i="2"/>
  <c r="BE234" i="2"/>
  <c r="BE236" i="2"/>
  <c r="E85" i="3"/>
  <c r="J89" i="3"/>
  <c r="F91" i="3"/>
  <c r="J91" i="3"/>
  <c r="F92" i="3"/>
  <c r="J92" i="3"/>
  <c r="BE119" i="3"/>
  <c r="BE121" i="3"/>
  <c r="BE124" i="3"/>
  <c r="BE126" i="3"/>
  <c r="BE128" i="3"/>
  <c r="BE131" i="3"/>
  <c r="BE134" i="3"/>
  <c r="BE137" i="3"/>
  <c r="BE139" i="3"/>
  <c r="F34" i="2"/>
  <c r="BA95" i="1" s="1"/>
  <c r="J34" i="2"/>
  <c r="AW95" i="1" s="1"/>
  <c r="J34" i="3"/>
  <c r="AW96" i="1" s="1"/>
  <c r="F35" i="2"/>
  <c r="BB95" i="1" s="1"/>
  <c r="F37" i="2"/>
  <c r="BD95" i="1" s="1"/>
  <c r="F34" i="3"/>
  <c r="BA96" i="1" s="1"/>
  <c r="F37" i="3"/>
  <c r="BD96" i="1" s="1"/>
  <c r="F36" i="2"/>
  <c r="BC95" i="1" s="1"/>
  <c r="F35" i="3"/>
  <c r="BB96" i="1" s="1"/>
  <c r="F36" i="3"/>
  <c r="BC96" i="1" s="1"/>
  <c r="T125" i="2" l="1"/>
  <c r="R191" i="2"/>
  <c r="R125" i="2"/>
  <c r="T191" i="2"/>
  <c r="T124" i="2" s="1"/>
  <c r="P191" i="2"/>
  <c r="P124" i="2"/>
  <c r="AU95" i="1" s="1"/>
  <c r="AU94" i="1" s="1"/>
  <c r="BK125" i="2"/>
  <c r="J125" i="2" s="1"/>
  <c r="J97" i="2" s="1"/>
  <c r="BK191" i="2"/>
  <c r="J191" i="2" s="1"/>
  <c r="J101" i="2" s="1"/>
  <c r="BK117" i="3"/>
  <c r="J117" i="3" s="1"/>
  <c r="J96" i="3" s="1"/>
  <c r="BB94" i="1"/>
  <c r="W31" i="1" s="1"/>
  <c r="F33" i="2"/>
  <c r="AZ95" i="1" s="1"/>
  <c r="BA94" i="1"/>
  <c r="W30" i="1" s="1"/>
  <c r="BC94" i="1"/>
  <c r="AY94" i="1" s="1"/>
  <c r="J33" i="3"/>
  <c r="AV96" i="1" s="1"/>
  <c r="AT96" i="1" s="1"/>
  <c r="BD94" i="1"/>
  <c r="W33" i="1" s="1"/>
  <c r="F33" i="3"/>
  <c r="AZ96" i="1" s="1"/>
  <c r="J33" i="2"/>
  <c r="AV95" i="1" s="1"/>
  <c r="AT95" i="1" s="1"/>
  <c r="R124" i="2" l="1"/>
  <c r="BK124" i="2"/>
  <c r="J124" i="2"/>
  <c r="AZ94" i="1"/>
  <c r="AV94" i="1" s="1"/>
  <c r="AK29" i="1" s="1"/>
  <c r="W32" i="1"/>
  <c r="AW94" i="1"/>
  <c r="AK30" i="1" s="1"/>
  <c r="AX94" i="1"/>
  <c r="J30" i="2"/>
  <c r="AG95" i="1" s="1"/>
  <c r="AN95" i="1" s="1"/>
  <c r="J30" i="3"/>
  <c r="AG96" i="1"/>
  <c r="AN96" i="1"/>
  <c r="J39" i="2" l="1"/>
  <c r="J96" i="2"/>
  <c r="J39" i="3"/>
  <c r="W29" i="1"/>
  <c r="AT94" i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<sst xmlns="http://schemas.openxmlformats.org/spreadsheetml/2006/main" count="1554" uniqueCount="376">
  <si>
    <t>Export Komplet</t>
  </si>
  <si>
    <t/>
  </si>
  <si>
    <t>2.0</t>
  </si>
  <si>
    <t>ZAMOK</t>
  </si>
  <si>
    <t>False</t>
  </si>
  <si>
    <t>{16aa9969-6515-4cd5-ba07-8f68927ad93a}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</si>
  <si>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</si>
  <si>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</si>
  <si>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</si>
  <si>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</si>
  <si>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</si>
  <si>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</si>
  <si>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</si>
  <si>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</si>
  <si>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2020_A90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</si>
  <si>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</si>
  <si>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</si>
  <si>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staničních kolejí v žst. Bylnice</t>
  </si>
  <si>
    <t>KSO:</t>
  </si>
  <si>
    <t>CC-CZ:</t>
  </si>
  <si>
    <t>Místo:</t>
  </si>
  <si>
    <t>Bylnice</t>
  </si>
  <si>
    <t>Datum: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</si>
  <si>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</si>
  <si>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</si>
  <si>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</si>
  <si>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</si>
  <si>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</si>
  <si>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</si>
  <si>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</si>
  <si>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</si>
  <si>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</si>
  <si>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</si>
  <si>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</si>
  <si>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</si>
  <si>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</si>
  <si>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</si>
  <si>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</si>
  <si>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</si>
  <si>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</si>
  <si>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</si>
  <si>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</si>
  <si>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</si>
  <si>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</si>
  <si>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</si>
  <si>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</si>
  <si>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</si>
  <si>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</si>
  <si>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</si>
  <si>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</si>
  <si>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</si>
  <si>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</si>
  <si>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</si>
  <si>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</si>
  <si>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</si>
  <si>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</si>
  <si>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</si>
  <si>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</si>
  <si>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</si>
  <si>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</si>
  <si>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</si>
  <si>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</si>
  <si>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</si>
  <si>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</si>
  <si>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</si>
  <si>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</si>
  <si>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</si>
  <si>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</si>
  <si>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</si>
  <si>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</si>
  <si>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</si>
  <si>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</si>
  <si>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</si>
  <si>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</si>
  <si>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</si>
  <si>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</si>
  <si>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</si>
  <si>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</si>
  <si>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</si>
  <si>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Kolej č.3</t>
  </si>
  <si>
    <t>STA</t>
  </si>
  <si>
    <t>1</t>
  </si>
  <si>
    <t>{b1867268-9cfd-4676-9c0e-88d65ee85225}</t>
  </si>
  <si>
    <t>2</t>
  </si>
  <si>
    <t>VON</t>
  </si>
  <si>
    <t>vedlejší a ostatní náklady</t>
  </si>
  <si>
    <t>{88f816b5-65ac-4ecb-9ea3-fcd5bf4a1afa}</t>
  </si>
  <si>
    <t>KRYCÍ LIST SOUPISU PRACÍ</t>
  </si>
  <si>
    <t>Objekt:</t>
  </si>
  <si>
    <t>SO 01 - Kolej č.3</t>
  </si>
  <si>
    <t>žst. Bylnice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</si>
  <si>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</si>
  <si>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</si>
  <si>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</si>
  <si>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</si>
  <si>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</si>
  <si>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</si>
  <si>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práce</t>
  </si>
  <si>
    <t xml:space="preserve">    BK - svařování a zřízení BK</t>
  </si>
  <si>
    <t xml:space="preserve">    gpk - úprava GPK</t>
  </si>
  <si>
    <t>M - M</t>
  </si>
  <si>
    <t xml:space="preserve">    M-Z - Material - Zhotovitel</t>
  </si>
  <si>
    <t xml:space="preserve">    M-ST - Materiál – dodávka SPRÁVY ŽELEZNIC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</si>
  <si>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</si>
  <si>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</si>
  <si>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</si>
  <si>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</si>
  <si>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</si>
  <si>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</si>
  <si>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</si>
  <si>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</si>
  <si>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</si>
  <si>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</si>
  <si>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</si>
  <si>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</si>
  <si>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</si>
  <si>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</si>
  <si>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</si>
  <si>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</si>
  <si>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</si>
  <si>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práce</t>
  </si>
  <si>
    <t>K</t>
  </si>
  <si>
    <t>5902005010</t>
  </si>
  <si>
    <t>Operativní odstranění závad na železničním spodku nebo svršku</t>
  </si>
  <si>
    <t>hod</t>
  </si>
  <si>
    <t>Sborník UOŽI 01 2020</t>
  </si>
  <si>
    <t>4</t>
  </si>
  <si>
    <t>-1648232294</t>
  </si>
  <si>
    <t>PP</t>
  </si>
  <si>
    <t>Operativní odstranění závad na železničním spodku nebo svršku. Poznámka: 1. V cenách jsou započteny náklady na odstranění závad nebo překážek v dohodnutém časovém limitu. 2. V cenách nejsou obsaženy náklady na odstranění překážky způsobené sněhem nebo ledem.</t>
  </si>
  <si>
    <t>5913067020</t>
  </si>
  <si>
    <t>Výměna betonové přejezdové konstrukce část vnitřní - montáž a demontáž staveništního přejezdu na 3. a 5. koleji. ( 3 x 4 metrů )</t>
  </si>
  <si>
    <t>m</t>
  </si>
  <si>
    <t>-977322852</t>
  </si>
  <si>
    <t>Výměna betonové přejezdové konstrukce část vnitřní. Poznámka: 1. V cenách jsou započteny náklady na demontáž, výměnu a montáž. 2. V cenách nejsou obsaženy náklady na dodávku materiálu.</t>
  </si>
  <si>
    <t>3</t>
  </si>
  <si>
    <t>5907050120</t>
  </si>
  <si>
    <t>Dělení kolejnic kyslíkem tv. S49</t>
  </si>
  <si>
    <t>kus</t>
  </si>
  <si>
    <t>-720980264</t>
  </si>
  <si>
    <t>Dělení kolejnic kyslíkem tv. S49. Poznámka: 1. V cenách jsou započteny náklady na manipulaci, podložení, označení a provedení řezu kolejnice.</t>
  </si>
  <si>
    <t>P</t>
  </si>
  <si>
    <t>Poznámka k položce:_x000D_
Řez=kus</t>
  </si>
  <si>
    <t>5906140070</t>
  </si>
  <si>
    <t>Demontáž kolejového roštu koleje v ose koleje pražce dřevěné tv. S49 rozdělení "c"</t>
  </si>
  <si>
    <t>km</t>
  </si>
  <si>
    <t>558049100</t>
  </si>
  <si>
    <t>Demontáž kolejového roštu koleje v ose koleje pražce dřevěné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</si>
  <si>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</t>
  </si>
  <si>
    <t>5905055010</t>
  </si>
  <si>
    <t>Odstranění stávajícího kolejového lože odtěžením v koleji</t>
  </si>
  <si>
    <t>m3</t>
  </si>
  <si>
    <t>-1076361496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</si>
  <si>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</si>
  <si>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VV</t>
  </si>
  <si>
    <t>1,41*600</t>
  </si>
  <si>
    <t>Součet</t>
  </si>
  <si>
    <t>6</t>
  </si>
  <si>
    <t>5905020020</t>
  </si>
  <si>
    <t>Oprava stezky strojně s odstraněním drnu a nánosu přes 10 cm do 20 cm</t>
  </si>
  <si>
    <t>m2</t>
  </si>
  <si>
    <t>-1652859122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</si>
  <si>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</si>
  <si>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100+80</t>
  </si>
  <si>
    <t>530</t>
  </si>
  <si>
    <t>7</t>
  </si>
  <si>
    <t>5915010020</t>
  </si>
  <si>
    <t>Těžení zeminy nebo horniny železničního spodku II. třídy</t>
  </si>
  <si>
    <t>1670807686</t>
  </si>
  <si>
    <t>Těžení zeminy nebo horniny železničního spodku II. třídy. Poznámka: 1. V cenách jsou započteny náklady na těžení a uložení výzisku na terén nebo naložení na dopravní prostředek a uložení na úložišti.</t>
  </si>
  <si>
    <t>4*600*0,30</t>
  </si>
  <si>
    <t>300*0,4</t>
  </si>
  <si>
    <t>20</t>
  </si>
  <si>
    <t>8</t>
  </si>
  <si>
    <t>5914075010</t>
  </si>
  <si>
    <t>Zřízení konstrukční vrstvy pražcového podloží bez geomateriálu tl. 0,15 m</t>
  </si>
  <si>
    <t>523652880</t>
  </si>
  <si>
    <t>Zřízení konstrukční vrstvy pražcového podloží bez geomateriálu tl. 0,15 m. Poznámka: 1. V cenách jsou započteny náklady na naložení výzisku na dopravní prostředek. 2. V cenách nejsou obsaženy náklady na dodávku materiálu a odtěžení zeminy.</t>
  </si>
  <si>
    <t>Poznámka k položce:_x000D_
VL Ž4 typ 2</t>
  </si>
  <si>
    <t>4*610</t>
  </si>
  <si>
    <t>9</t>
  </si>
  <si>
    <t>5905060010</t>
  </si>
  <si>
    <t>Zřízení nového kolejového lože v koleji</t>
  </si>
  <si>
    <t>903344734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</si>
  <si>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</si>
  <si>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0,25*4*600</t>
  </si>
  <si>
    <t>10</t>
  </si>
  <si>
    <t>5906130380</t>
  </si>
  <si>
    <t>Montáž kolejového roštu v ose koleje pražce betonové vystrojené tv. S49 rozdělení "c"</t>
  </si>
  <si>
    <t>1664225605</t>
  </si>
  <si>
    <t>Montáž kolejového roštu v ose koleje pražce betonové vystrojené tv. S49 rozdělení "c". Poznámka: 1. V cenách jsou započteny náklady na manipulaci a montáž KR, u pražců dřevěných nevystrojených i na vrtání pražců. 2. V cenách nejsou obsaženy náklady na dodávku materiálu.</t>
  </si>
  <si>
    <t>11</t>
  </si>
  <si>
    <t>5905025110</t>
  </si>
  <si>
    <t>Doplnění stezky štěrkodrtí souvislé</t>
  </si>
  <si>
    <t>433122331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</si>
  <si>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</si>
  <si>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12</t>
  </si>
  <si>
    <t>5905023030</t>
  </si>
  <si>
    <t>Úprava povrchu stezky rozprostřením štěrkodrtě přes 5 do 10 cm</t>
  </si>
  <si>
    <t>287362051</t>
  </si>
  <si>
    <t>Úprava povrchu stezky rozprostřením štěrkodrtě přes 5 do 10 cm. Poznámka: 1. V cenách jsou započteny náklady na rozprostření a urovnání kameniva včetně zhutnění povrchu stezky. Platí pro nový i stávající stav. 2. V cenách nejsou obsaženy náklady na dodávku drtě.</t>
  </si>
  <si>
    <t>610</t>
  </si>
  <si>
    <t>BK</t>
  </si>
  <si>
    <t>svařování a zřízení BK</t>
  </si>
  <si>
    <t>13</t>
  </si>
  <si>
    <t>5910020130</t>
  </si>
  <si>
    <t>Svařování kolejnic termitem plný předehřev standardní spára svar jednotlivý tv. S49</t>
  </si>
  <si>
    <t>svar</t>
  </si>
  <si>
    <t>-62236121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</si>
  <si>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</si>
  <si>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14</t>
  </si>
  <si>
    <t>5910015020</t>
  </si>
  <si>
    <t>Odtavovací stykové svařování mobilní svářečkou kolejnic nových délky do 150 m tv. S49</t>
  </si>
  <si>
    <t>-261542764</t>
  </si>
  <si>
    <t>Odtavovací stykové svařování mobilní svářečkou kolejnic nových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</si>
  <si>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5910035030</t>
  </si>
  <si>
    <t>Dosažení dovolené upínací teploty v BK prodloužením kolejnicového pásu v koleji tv. S49</t>
  </si>
  <si>
    <t>-1476133087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</si>
  <si>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</si>
  <si>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16</t>
  </si>
  <si>
    <t>5910040220</t>
  </si>
  <si>
    <t>Umožnění volné dilatace kolejnice bez demontáže nebo montáže upevňovadel s osazením a odstraněním kluzných podložek rozdělení pražců "d"</t>
  </si>
  <si>
    <t>-636925600</t>
  </si>
  <si>
    <t>Umožnění volné dilatace kolejnice bez demontáže nebo montáže upevňovadel s osazením a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</si>
  <si>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Poznámka k položce:_x000D_
Metr kolejnice=m</t>
  </si>
  <si>
    <t>gpk</t>
  </si>
  <si>
    <t>úprava GPK</t>
  </si>
  <si>
    <t>17</t>
  </si>
  <si>
    <t>5909031020</t>
  </si>
  <si>
    <t>Úprava GPK koleje směrové a výškové uspořádání pražce betonové</t>
  </si>
  <si>
    <t>545362092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</si>
  <si>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</si>
  <si>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Poznámka k položce:_x000D_
Kilometr koleje=km</t>
  </si>
  <si>
    <t>18</t>
  </si>
  <si>
    <t>5909032020</t>
  </si>
  <si>
    <t>Přesná úprava GPK koleje směrové a výškové uspořádání pražce betonové</t>
  </si>
  <si>
    <t>133632094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</si>
  <si>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</si>
  <si>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19</t>
  </si>
  <si>
    <t>5909042010</t>
  </si>
  <si>
    <t>Přesná úprava GPK výhybky směrové a výškové uspořádání pražce dřevěné nebo ocelové</t>
  </si>
  <si>
    <t>283918325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</si>
  <si>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</si>
  <si>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Poznámka k položce:_x000D_
Rozvinutá délka výhybky=m</t>
  </si>
  <si>
    <t>5905105030</t>
  </si>
  <si>
    <t>Doplnění KL kamenivem souvisle strojně v koleji</t>
  </si>
  <si>
    <t>-1141889812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</si>
  <si>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</si>
  <si>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M</t>
  </si>
  <si>
    <t>M-Z</t>
  </si>
  <si>
    <t>Material - Zhotovitel</t>
  </si>
  <si>
    <t>5955101000</t>
  </si>
  <si>
    <t>Kamenivo drcené štěrk frakce 31,5/63 třídy BI</t>
  </si>
  <si>
    <t>t</t>
  </si>
  <si>
    <t>-322894784</t>
  </si>
  <si>
    <t>22</t>
  </si>
  <si>
    <t>5955101020</t>
  </si>
  <si>
    <t>Kamenivo drcené štěrkodrť frakce 0/32</t>
  </si>
  <si>
    <t>-402110804</t>
  </si>
  <si>
    <t>600*0,25*4*1,8</t>
  </si>
  <si>
    <t>23</t>
  </si>
  <si>
    <t>5955101025</t>
  </si>
  <si>
    <t>Kamenivo drcené drť frakce 4/8</t>
  </si>
  <si>
    <t>1039073170</t>
  </si>
  <si>
    <t>50/2*1,8</t>
  </si>
  <si>
    <t>24</t>
  </si>
  <si>
    <t>5955101030</t>
  </si>
  <si>
    <t>Kamenivo drcené drť frakce 8/16</t>
  </si>
  <si>
    <t>-1067227300</t>
  </si>
  <si>
    <t>25</t>
  </si>
  <si>
    <t>5964133005</t>
  </si>
  <si>
    <t>Geotextilie separační</t>
  </si>
  <si>
    <t>1168006832</t>
  </si>
  <si>
    <t>M-ST</t>
  </si>
  <si>
    <t>Materiál – dodávka SPRÁVY ŽELEZNIC</t>
  </si>
  <si>
    <t>26</t>
  </si>
  <si>
    <t>5957104025</t>
  </si>
  <si>
    <t>Kolejnicové pásy třídy R260 tv. 49 E1 délky 75 metrů vč. dopravy – dodávka SPRÁVY ŽELEZNIC</t>
  </si>
  <si>
    <t>-1565035326</t>
  </si>
  <si>
    <t>Kolejnicové pásy třídy R260 tv. 49 E1 délky 75 metrů</t>
  </si>
  <si>
    <t>27</t>
  </si>
  <si>
    <t>5956140030</t>
  </si>
  <si>
    <t>Pražec betonový příčný vystrojený včetně kompletů a pryžové podložky tv. B 91S/2 (S) vč. dopravy  – dodávka SPRÁVY ŽELEZNIC</t>
  </si>
  <si>
    <t>-387900440</t>
  </si>
  <si>
    <t>Pražec betonový příčný vystrojený včetně kompletů tv. B 91S/2 (S)</t>
  </si>
  <si>
    <t>OST</t>
  </si>
  <si>
    <t>Ostatní</t>
  </si>
  <si>
    <t>28</t>
  </si>
  <si>
    <t>9902100700</t>
  </si>
  <si>
    <t>Doprava obousměrná (např. dodávek z vlastních zásob zhotovitele nebo objednatele nebo výzisku) mechanizací o nosnosti přes 3,5 t sypanin (kameniva, písku, suti, dlažebních kostek, atd.) do 100 km</t>
  </si>
  <si>
    <t>512</t>
  </si>
  <si>
    <t>1739668521</t>
  </si>
  <si>
    <t>Doprava obousměrná (např. dodávek z vlastních zásob zhotovitele nebo objednatele nebo výzisku) mechanizací o nosnosti přes 3,5 t sypanin (kameniva, písku, suti, dlažebních kostek, atd.)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</si>
  <si>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Měrnou jednotkou je t přepravovaného materiálu.</t>
  </si>
  <si>
    <t>2100+1080+90</t>
  </si>
  <si>
    <t>29</t>
  </si>
  <si>
    <t>7592007070</t>
  </si>
  <si>
    <t>Demontáž počítacího bodu počítače náprav PZN 1</t>
  </si>
  <si>
    <t>2126086254</t>
  </si>
  <si>
    <t>30</t>
  </si>
  <si>
    <t>7592005070</t>
  </si>
  <si>
    <t>Montáž počítacího bodu počítače náprav PZN 1</t>
  </si>
  <si>
    <t>743795543</t>
  </si>
  <si>
    <t>Montáž počítacího bodu počítače náprav PZN 1 - uložení a připevnění na určené místo, seřízení polohy, přezkoušení</t>
  </si>
  <si>
    <t>31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</si>
  <si>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</si>
  <si>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</si>
  <si>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561543461</t>
  </si>
  <si>
    <t>Doprava obousměrná (např. dodávek z vlastních zásob zhotovitele nebo objednatele nebo výzisku) mechanizací o nosnosti přes 3,5 t sypanin (kameniva, písku, suti, dlažebních kostek,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</si>
  <si>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310</t>
  </si>
  <si>
    <t>846*1,5</t>
  </si>
  <si>
    <t>32</t>
  </si>
  <si>
    <t>9902900200</t>
  </si>
  <si>
    <t>Naložení objemnějšího kusového materiálu, vybouraných hmot - složení pražců + složení kolejnic</t>
  </si>
  <si>
    <t>-1111018367</t>
  </si>
  <si>
    <t>Naložení objemnějšího kusového materiálu, vybouraných hmot  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</si>
  <si>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287</t>
  </si>
  <si>
    <t>59</t>
  </si>
  <si>
    <t>33</t>
  </si>
  <si>
    <t>9903200100</t>
  </si>
  <si>
    <t>Přeprava mechanizace na místo prováděných prací o hmotnosti přes 12 t přes 50 do 100 km</t>
  </si>
  <si>
    <t>-1046168280</t>
  </si>
  <si>
    <t>Přeprava mechanizace na místo prováděných prací o hmotnosti přes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</si>
  <si>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34</t>
  </si>
  <si>
    <t>9903200200</t>
  </si>
  <si>
    <t>Přeprava mechanizace na místo prováděných prací o hmotnosti přes 12 t do 200 km</t>
  </si>
  <si>
    <t>-933417970</t>
  </si>
  <si>
    <t>Přeprava mechanizace na místo prováděných prací o hmotnosti přes 12 t do 200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</si>
  <si>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35</t>
  </si>
  <si>
    <t>9909000100</t>
  </si>
  <si>
    <t>Poplatek za uložení suti nebo hmot na oficiální skládku</t>
  </si>
  <si>
    <t>-271286065</t>
  </si>
  <si>
    <t>Poplatek za uložení suti nebo hmot na oficiální skládku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</si>
  <si>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VON - vedlejší a ostatní náklady</t>
  </si>
  <si>
    <t>VRN - Vedlejší rozpočtové náklady</t>
  </si>
  <si>
    <t>VRN</t>
  </si>
  <si>
    <t>Vedlejší rozpočtové náklady</t>
  </si>
  <si>
    <t>021211001</t>
  </si>
  <si>
    <t>Průzkumné práce pro opravy Doplňující laboratorní rozbor kontaminace zeminy nebo kol. lože</t>
  </si>
  <si>
    <t>334999264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</si>
  <si>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</si>
  <si>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022121001</t>
  </si>
  <si>
    <t>Geodetické práce Diagnostika technické infrastruktury Vytýčení trasy inženýrských sítí</t>
  </si>
  <si>
    <t>%</t>
  </si>
  <si>
    <t>1550982425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</si>
  <si>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</si>
  <si>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Poznámka k položce:_x000D_
Základna pro výpočet - dotyčné práce</t>
  </si>
  <si>
    <t>022111001</t>
  </si>
  <si>
    <t>Geodetické práce Kontrola PPK při směrové a výškové úpravě koleje zaměřením APK trať jednokolejná</t>
  </si>
  <si>
    <t>-793973196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</si>
  <si>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</si>
  <si>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023111011</t>
  </si>
  <si>
    <t>Projektové práce Technický projekt zajištění PPK bez optimalizace nivelety/osy koleje trať jednokolejná zajištění PPK</t>
  </si>
  <si>
    <t>-1291198458</t>
  </si>
  <si>
    <t>Projektové práce Technický projekt zajištění PPK bez optimalizace nivelety/osy koleje trať jednokolejná zajištění PPK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</si>
  <si>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024101001</t>
  </si>
  <si>
    <t>Inženýrská činnost - střežení pracovního přejezdu</t>
  </si>
  <si>
    <t>160800804</t>
  </si>
  <si>
    <t>Inženýrská činnost střežení pracovní skupiny zaměstnanců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</si>
  <si>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</si>
  <si>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</si>
  <si>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878998355</t>
  </si>
  <si>
    <t>Poznámka k položce:_x000D_
Základna pro výpočet - ZRN</t>
  </si>
  <si>
    <t>033111001</t>
  </si>
  <si>
    <t>Provozní vlivy Výluka silničního provozu se zajištěním objížďky - zajištění staveništního přejezdu - na kolejích č. 1,2,4</t>
  </si>
  <si>
    <t>100652628</t>
  </si>
  <si>
    <t>Provozní vlivy Výluka silničního provozu se zajištěním objížďky</t>
  </si>
  <si>
    <t>033131001</t>
  </si>
  <si>
    <t>Provozní vlivy Organizační zajištění prací při zřizování a udržování BK kolejí a výhybek</t>
  </si>
  <si>
    <t>174910116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</si>
  <si>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</si>
  <si>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034111001</t>
  </si>
  <si>
    <t>Další náklady na pracovníky Zákonné příplatky ke mzdě za práci o sobotách, nedělích a státem uznaných svátcích</t>
  </si>
  <si>
    <t>Kč/hod</t>
  </si>
  <si>
    <t>-544893671</t>
  </si>
  <si>
    <t>Poznámka k položce:_x000D_
ocení se dle platné legislativy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</si>
</sst>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0" fillId="0" borderId="0" xfId="0"/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>
      <selection activeCell="AN8" sqref="AN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45"/>
      <c r="AS2" s="245"/>
      <c r="AT2" s="245"/>
      <c r="AU2" s="245"/>
      <c r="AV2" s="245"/>
      <c r="AW2" s="245"/>
      <c r="AX2" s="245"/>
      <c r="AY2" s="245"/>
      <c r="AZ2" s="245"/>
      <c r="BA2" s="245"/>
      <c r="BB2" s="245"/>
      <c r="BC2" s="245"/>
      <c r="BD2" s="245"/>
      <c r="BE2" s="245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77" t="s">
        <v>14</v>
      </c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8"/>
      <c r="AA5" s="278"/>
      <c r="AB5" s="278"/>
      <c r="AC5" s="278"/>
      <c r="AD5" s="278"/>
      <c r="AE5" s="278"/>
      <c r="AF5" s="278"/>
      <c r="AG5" s="278"/>
      <c r="AH5" s="278"/>
      <c r="AI5" s="278"/>
      <c r="AJ5" s="278"/>
      <c r="AK5" s="278"/>
      <c r="AL5" s="278"/>
      <c r="AM5" s="278"/>
      <c r="AN5" s="278"/>
      <c r="AO5" s="278"/>
      <c r="AP5" s="21"/>
      <c r="AQ5" s="21"/>
      <c r="AR5" s="19"/>
      <c r="BE5" s="274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79" t="s">
        <v>17</v>
      </c>
      <c r="L6" s="278"/>
      <c r="M6" s="278"/>
      <c r="N6" s="278"/>
      <c r="O6" s="278"/>
      <c r="P6" s="278"/>
      <c r="Q6" s="278"/>
      <c r="R6" s="278"/>
      <c r="S6" s="278"/>
      <c r="T6" s="278"/>
      <c r="U6" s="278"/>
      <c r="V6" s="278"/>
      <c r="W6" s="278"/>
      <c r="X6" s="278"/>
      <c r="Y6" s="278"/>
      <c r="Z6" s="278"/>
      <c r="AA6" s="278"/>
      <c r="AB6" s="278"/>
      <c r="AC6" s="278"/>
      <c r="AD6" s="278"/>
      <c r="AE6" s="278"/>
      <c r="AF6" s="278"/>
      <c r="AG6" s="278"/>
      <c r="AH6" s="278"/>
      <c r="AI6" s="278"/>
      <c r="AJ6" s="278"/>
      <c r="AK6" s="278"/>
      <c r="AL6" s="278"/>
      <c r="AM6" s="278"/>
      <c r="AN6" s="278"/>
      <c r="AO6" s="278"/>
      <c r="AP6" s="21"/>
      <c r="AQ6" s="21"/>
      <c r="AR6" s="19"/>
      <c r="BE6" s="275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75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/>
      <c r="AO8" s="21"/>
      <c r="AP8" s="21"/>
      <c r="AQ8" s="21"/>
      <c r="AR8" s="19"/>
      <c r="BE8" s="275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75"/>
      <c r="BS9" s="16" t="s">
        <v>6</v>
      </c>
    </row>
    <row r="10" spans="1:74" s="1" customFormat="1" ht="12" customHeight="1">
      <c r="B10" s="20"/>
      <c r="C10" s="21"/>
      <c r="D10" s="28" t="s">
        <v>23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24</v>
      </c>
      <c r="AL10" s="21"/>
      <c r="AM10" s="21"/>
      <c r="AN10" s="26" t="s">
        <v>1</v>
      </c>
      <c r="AO10" s="21"/>
      <c r="AP10" s="21"/>
      <c r="AQ10" s="21"/>
      <c r="AR10" s="19"/>
      <c r="BE10" s="275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25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275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75"/>
      <c r="BS12" s="16" t="s">
        <v>6</v>
      </c>
    </row>
    <row r="13" spans="1:74" s="1" customFormat="1" ht="12" customHeight="1">
      <c r="B13" s="20"/>
      <c r="C13" s="21"/>
      <c r="D13" s="28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24</v>
      </c>
      <c r="AL13" s="21"/>
      <c r="AM13" s="21"/>
      <c r="AN13" s="30" t="s">
        <v>28</v>
      </c>
      <c r="AO13" s="21"/>
      <c r="AP13" s="21"/>
      <c r="AQ13" s="21"/>
      <c r="AR13" s="19"/>
      <c r="BE13" s="275"/>
      <c r="BS13" s="16" t="s">
        <v>6</v>
      </c>
    </row>
    <row r="14" spans="1:74" ht="12.75">
      <c r="B14" s="20"/>
      <c r="C14" s="21"/>
      <c r="D14" s="21"/>
      <c r="E14" s="280" t="s">
        <v>28</v>
      </c>
      <c r="F14" s="281"/>
      <c r="G14" s="281"/>
      <c r="H14" s="281"/>
      <c r="I14" s="281"/>
      <c r="J14" s="281"/>
      <c r="K14" s="281"/>
      <c r="L14" s="281"/>
      <c r="M14" s="281"/>
      <c r="N14" s="281"/>
      <c r="O14" s="281"/>
      <c r="P14" s="281"/>
      <c r="Q14" s="281"/>
      <c r="R14" s="281"/>
      <c r="S14" s="281"/>
      <c r="T14" s="281"/>
      <c r="U14" s="281"/>
      <c r="V14" s="281"/>
      <c r="W14" s="281"/>
      <c r="X14" s="281"/>
      <c r="Y14" s="281"/>
      <c r="Z14" s="281"/>
      <c r="AA14" s="281"/>
      <c r="AB14" s="281"/>
      <c r="AC14" s="281"/>
      <c r="AD14" s="281"/>
      <c r="AE14" s="281"/>
      <c r="AF14" s="281"/>
      <c r="AG14" s="281"/>
      <c r="AH14" s="281"/>
      <c r="AI14" s="281"/>
      <c r="AJ14" s="281"/>
      <c r="AK14" s="28" t="s">
        <v>26</v>
      </c>
      <c r="AL14" s="21"/>
      <c r="AM14" s="21"/>
      <c r="AN14" s="30" t="s">
        <v>28</v>
      </c>
      <c r="AO14" s="21"/>
      <c r="AP14" s="21"/>
      <c r="AQ14" s="21"/>
      <c r="AR14" s="19"/>
      <c r="BE14" s="275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75"/>
      <c r="BS15" s="16" t="s">
        <v>4</v>
      </c>
    </row>
    <row r="16" spans="1:74" s="1" customFormat="1" ht="12" customHeight="1">
      <c r="B16" s="20"/>
      <c r="C16" s="21"/>
      <c r="D16" s="28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24</v>
      </c>
      <c r="AL16" s="21"/>
      <c r="AM16" s="21"/>
      <c r="AN16" s="26" t="s">
        <v>1</v>
      </c>
      <c r="AO16" s="21"/>
      <c r="AP16" s="21"/>
      <c r="AQ16" s="21"/>
      <c r="AR16" s="19"/>
      <c r="BE16" s="275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25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275"/>
      <c r="BS17" s="16" t="s">
        <v>30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75"/>
      <c r="BS18" s="16" t="s">
        <v>6</v>
      </c>
    </row>
    <row r="19" spans="1:71" s="1" customFormat="1" ht="12" customHeight="1">
      <c r="B19" s="20"/>
      <c r="C19" s="21"/>
      <c r="D19" s="28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24</v>
      </c>
      <c r="AL19" s="21"/>
      <c r="AM19" s="21"/>
      <c r="AN19" s="26" t="s">
        <v>1</v>
      </c>
      <c r="AO19" s="21"/>
      <c r="AP19" s="21"/>
      <c r="AQ19" s="21"/>
      <c r="AR19" s="19"/>
      <c r="BE19" s="275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275"/>
      <c r="BS20" s="16" t="s">
        <v>30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75"/>
    </row>
    <row r="22" spans="1:71" s="1" customFormat="1" ht="12" customHeight="1">
      <c r="B22" s="20"/>
      <c r="C22" s="21"/>
      <c r="D22" s="28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75"/>
    </row>
    <row r="23" spans="1:71" s="1" customFormat="1" ht="16.5" customHeight="1">
      <c r="B23" s="20"/>
      <c r="C23" s="21"/>
      <c r="D23" s="21"/>
      <c r="E23" s="282" t="s">
        <v>1</v>
      </c>
      <c r="F23" s="282"/>
      <c r="G23" s="282"/>
      <c r="H23" s="282"/>
      <c r="I23" s="282"/>
      <c r="J23" s="282"/>
      <c r="K23" s="282"/>
      <c r="L23" s="282"/>
      <c r="M23" s="282"/>
      <c r="N23" s="282"/>
      <c r="O23" s="282"/>
      <c r="P23" s="282"/>
      <c r="Q23" s="282"/>
      <c r="R23" s="282"/>
      <c r="S23" s="282"/>
      <c r="T23" s="282"/>
      <c r="U23" s="282"/>
      <c r="V23" s="282"/>
      <c r="W23" s="282"/>
      <c r="X23" s="282"/>
      <c r="Y23" s="282"/>
      <c r="Z23" s="282"/>
      <c r="AA23" s="282"/>
      <c r="AB23" s="282"/>
      <c r="AC23" s="282"/>
      <c r="AD23" s="282"/>
      <c r="AE23" s="282"/>
      <c r="AF23" s="282"/>
      <c r="AG23" s="282"/>
      <c r="AH23" s="282"/>
      <c r="AI23" s="282"/>
      <c r="AJ23" s="282"/>
      <c r="AK23" s="282"/>
      <c r="AL23" s="282"/>
      <c r="AM23" s="282"/>
      <c r="AN23" s="282"/>
      <c r="AO23" s="21"/>
      <c r="AP23" s="21"/>
      <c r="AQ23" s="21"/>
      <c r="AR23" s="19"/>
      <c r="BE23" s="275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75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75"/>
    </row>
    <row r="26" spans="1:71" s="2" customFormat="1" ht="25.9" customHeight="1">
      <c r="A26" s="33"/>
      <c r="B26" s="34"/>
      <c r="C26" s="35"/>
      <c r="D26" s="36" t="s">
        <v>33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83">
        <f>ROUND(AG94,2)</f>
        <v>3035844</v>
      </c>
      <c r="AL26" s="284"/>
      <c r="AM26" s="284"/>
      <c r="AN26" s="284"/>
      <c r="AO26" s="284"/>
      <c r="AP26" s="35"/>
      <c r="AQ26" s="35"/>
      <c r="AR26" s="38"/>
      <c r="BE26" s="275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75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85" t="s">
        <v>34</v>
      </c>
      <c r="M28" s="285"/>
      <c r="N28" s="285"/>
      <c r="O28" s="285"/>
      <c r="P28" s="285"/>
      <c r="Q28" s="35"/>
      <c r="R28" s="35"/>
      <c r="S28" s="35"/>
      <c r="T28" s="35"/>
      <c r="U28" s="35"/>
      <c r="V28" s="35"/>
      <c r="W28" s="285" t="s">
        <v>35</v>
      </c>
      <c r="X28" s="285"/>
      <c r="Y28" s="285"/>
      <c r="Z28" s="285"/>
      <c r="AA28" s="285"/>
      <c r="AB28" s="285"/>
      <c r="AC28" s="285"/>
      <c r="AD28" s="285"/>
      <c r="AE28" s="285"/>
      <c r="AF28" s="35"/>
      <c r="AG28" s="35"/>
      <c r="AH28" s="35"/>
      <c r="AI28" s="35"/>
      <c r="AJ28" s="35"/>
      <c r="AK28" s="285" t="s">
        <v>36</v>
      </c>
      <c r="AL28" s="285"/>
      <c r="AM28" s="285"/>
      <c r="AN28" s="285"/>
      <c r="AO28" s="285"/>
      <c r="AP28" s="35"/>
      <c r="AQ28" s="35"/>
      <c r="AR28" s="38"/>
      <c r="BE28" s="275"/>
    </row>
    <row r="29" spans="1:71" s="3" customFormat="1" ht="14.45" customHeight="1">
      <c r="B29" s="39"/>
      <c r="C29" s="40"/>
      <c r="D29" s="28" t="s">
        <v>37</v>
      </c>
      <c r="E29" s="40"/>
      <c r="F29" s="28" t="s">
        <v>38</v>
      </c>
      <c r="G29" s="40"/>
      <c r="H29" s="40"/>
      <c r="I29" s="40"/>
      <c r="J29" s="40"/>
      <c r="K29" s="40"/>
      <c r="L29" s="269">
        <v>0.21</v>
      </c>
      <c r="M29" s="268"/>
      <c r="N29" s="268"/>
      <c r="O29" s="268"/>
      <c r="P29" s="268"/>
      <c r="Q29" s="40"/>
      <c r="R29" s="40"/>
      <c r="S29" s="40"/>
      <c r="T29" s="40"/>
      <c r="U29" s="40"/>
      <c r="V29" s="40"/>
      <c r="W29" s="267">
        <f>ROUND(AZ94, 2)</f>
        <v>3035844</v>
      </c>
      <c r="X29" s="268"/>
      <c r="Y29" s="268"/>
      <c r="Z29" s="268"/>
      <c r="AA29" s="268"/>
      <c r="AB29" s="268"/>
      <c r="AC29" s="268"/>
      <c r="AD29" s="268"/>
      <c r="AE29" s="268"/>
      <c r="AF29" s="40"/>
      <c r="AG29" s="40"/>
      <c r="AH29" s="40"/>
      <c r="AI29" s="40"/>
      <c r="AJ29" s="40"/>
      <c r="AK29" s="267">
        <f>ROUND(AV94, 2)</f>
        <v>637527.24</v>
      </c>
      <c r="AL29" s="268"/>
      <c r="AM29" s="268"/>
      <c r="AN29" s="268"/>
      <c r="AO29" s="268"/>
      <c r="AP29" s="40"/>
      <c r="AQ29" s="40"/>
      <c r="AR29" s="41"/>
      <c r="BE29" s="276"/>
    </row>
    <row r="30" spans="1:71" s="3" customFormat="1" ht="14.45" customHeight="1">
      <c r="B30" s="39"/>
      <c r="C30" s="40"/>
      <c r="D30" s="40"/>
      <c r="E30" s="40"/>
      <c r="F30" s="28" t="s">
        <v>39</v>
      </c>
      <c r="G30" s="40"/>
      <c r="H30" s="40"/>
      <c r="I30" s="40"/>
      <c r="J30" s="40"/>
      <c r="K30" s="40"/>
      <c r="L30" s="269">
        <v>0.15</v>
      </c>
      <c r="M30" s="268"/>
      <c r="N30" s="268"/>
      <c r="O30" s="268"/>
      <c r="P30" s="268"/>
      <c r="Q30" s="40"/>
      <c r="R30" s="40"/>
      <c r="S30" s="40"/>
      <c r="T30" s="40"/>
      <c r="U30" s="40"/>
      <c r="V30" s="40"/>
      <c r="W30" s="267">
        <f>ROUND(BA94, 2)</f>
        <v>0</v>
      </c>
      <c r="X30" s="268"/>
      <c r="Y30" s="268"/>
      <c r="Z30" s="268"/>
      <c r="AA30" s="268"/>
      <c r="AB30" s="268"/>
      <c r="AC30" s="268"/>
      <c r="AD30" s="268"/>
      <c r="AE30" s="268"/>
      <c r="AF30" s="40"/>
      <c r="AG30" s="40"/>
      <c r="AH30" s="40"/>
      <c r="AI30" s="40"/>
      <c r="AJ30" s="40"/>
      <c r="AK30" s="267">
        <f>ROUND(AW94, 2)</f>
        <v>0</v>
      </c>
      <c r="AL30" s="268"/>
      <c r="AM30" s="268"/>
      <c r="AN30" s="268"/>
      <c r="AO30" s="268"/>
      <c r="AP30" s="40"/>
      <c r="AQ30" s="40"/>
      <c r="AR30" s="41"/>
      <c r="BE30" s="276"/>
    </row>
    <row r="31" spans="1:71" s="3" customFormat="1" ht="14.45" hidden="1" customHeight="1">
      <c r="B31" s="39"/>
      <c r="C31" s="40"/>
      <c r="D31" s="40"/>
      <c r="E31" s="40"/>
      <c r="F31" s="28" t="s">
        <v>40</v>
      </c>
      <c r="G31" s="40"/>
      <c r="H31" s="40"/>
      <c r="I31" s="40"/>
      <c r="J31" s="40"/>
      <c r="K31" s="40"/>
      <c r="L31" s="269">
        <v>0.21</v>
      </c>
      <c r="M31" s="268"/>
      <c r="N31" s="268"/>
      <c r="O31" s="268"/>
      <c r="P31" s="268"/>
      <c r="Q31" s="40"/>
      <c r="R31" s="40"/>
      <c r="S31" s="40"/>
      <c r="T31" s="40"/>
      <c r="U31" s="40"/>
      <c r="V31" s="40"/>
      <c r="W31" s="267">
        <f>ROUND(BB94, 2)</f>
        <v>0</v>
      </c>
      <c r="X31" s="268"/>
      <c r="Y31" s="268"/>
      <c r="Z31" s="268"/>
      <c r="AA31" s="268"/>
      <c r="AB31" s="268"/>
      <c r="AC31" s="268"/>
      <c r="AD31" s="268"/>
      <c r="AE31" s="268"/>
      <c r="AF31" s="40"/>
      <c r="AG31" s="40"/>
      <c r="AH31" s="40"/>
      <c r="AI31" s="40"/>
      <c r="AJ31" s="40"/>
      <c r="AK31" s="267">
        <v>0</v>
      </c>
      <c r="AL31" s="268"/>
      <c r="AM31" s="268"/>
      <c r="AN31" s="268"/>
      <c r="AO31" s="268"/>
      <c r="AP31" s="40"/>
      <c r="AQ31" s="40"/>
      <c r="AR31" s="41"/>
      <c r="BE31" s="276"/>
    </row>
    <row r="32" spans="1:71" s="3" customFormat="1" ht="14.45" hidden="1" customHeight="1">
      <c r="B32" s="39"/>
      <c r="C32" s="40"/>
      <c r="D32" s="40"/>
      <c r="E32" s="40"/>
      <c r="F32" s="28" t="s">
        <v>41</v>
      </c>
      <c r="G32" s="40"/>
      <c r="H32" s="40"/>
      <c r="I32" s="40"/>
      <c r="J32" s="40"/>
      <c r="K32" s="40"/>
      <c r="L32" s="269">
        <v>0.15</v>
      </c>
      <c r="M32" s="268"/>
      <c r="N32" s="268"/>
      <c r="O32" s="268"/>
      <c r="P32" s="268"/>
      <c r="Q32" s="40"/>
      <c r="R32" s="40"/>
      <c r="S32" s="40"/>
      <c r="T32" s="40"/>
      <c r="U32" s="40"/>
      <c r="V32" s="40"/>
      <c r="W32" s="267">
        <f>ROUND(BC94, 2)</f>
        <v>0</v>
      </c>
      <c r="X32" s="268"/>
      <c r="Y32" s="268"/>
      <c r="Z32" s="268"/>
      <c r="AA32" s="268"/>
      <c r="AB32" s="268"/>
      <c r="AC32" s="268"/>
      <c r="AD32" s="268"/>
      <c r="AE32" s="268"/>
      <c r="AF32" s="40"/>
      <c r="AG32" s="40"/>
      <c r="AH32" s="40"/>
      <c r="AI32" s="40"/>
      <c r="AJ32" s="40"/>
      <c r="AK32" s="267">
        <v>0</v>
      </c>
      <c r="AL32" s="268"/>
      <c r="AM32" s="268"/>
      <c r="AN32" s="268"/>
      <c r="AO32" s="268"/>
      <c r="AP32" s="40"/>
      <c r="AQ32" s="40"/>
      <c r="AR32" s="41"/>
      <c r="BE32" s="276"/>
    </row>
    <row r="33" spans="1:57" s="3" customFormat="1" ht="14.45" hidden="1" customHeight="1">
      <c r="B33" s="39"/>
      <c r="C33" s="40"/>
      <c r="D33" s="40"/>
      <c r="E33" s="40"/>
      <c r="F33" s="28" t="s">
        <v>42</v>
      </c>
      <c r="G33" s="40"/>
      <c r="H33" s="40"/>
      <c r="I33" s="40"/>
      <c r="J33" s="40"/>
      <c r="K33" s="40"/>
      <c r="L33" s="269">
        <v>0</v>
      </c>
      <c r="M33" s="268"/>
      <c r="N33" s="268"/>
      <c r="O33" s="268"/>
      <c r="P33" s="268"/>
      <c r="Q33" s="40"/>
      <c r="R33" s="40"/>
      <c r="S33" s="40"/>
      <c r="T33" s="40"/>
      <c r="U33" s="40"/>
      <c r="V33" s="40"/>
      <c r="W33" s="267">
        <f>ROUND(BD94, 2)</f>
        <v>0</v>
      </c>
      <c r="X33" s="268"/>
      <c r="Y33" s="268"/>
      <c r="Z33" s="268"/>
      <c r="AA33" s="268"/>
      <c r="AB33" s="268"/>
      <c r="AC33" s="268"/>
      <c r="AD33" s="268"/>
      <c r="AE33" s="268"/>
      <c r="AF33" s="40"/>
      <c r="AG33" s="40"/>
      <c r="AH33" s="40"/>
      <c r="AI33" s="40"/>
      <c r="AJ33" s="40"/>
      <c r="AK33" s="267">
        <v>0</v>
      </c>
      <c r="AL33" s="268"/>
      <c r="AM33" s="268"/>
      <c r="AN33" s="268"/>
      <c r="AO33" s="268"/>
      <c r="AP33" s="40"/>
      <c r="AQ33" s="40"/>
      <c r="AR33" s="41"/>
      <c r="BE33" s="276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75"/>
    </row>
    <row r="35" spans="1:57" s="2" customFormat="1" ht="25.9" customHeight="1">
      <c r="A35" s="33"/>
      <c r="B35" s="34"/>
      <c r="C35" s="42"/>
      <c r="D35" s="43" t="s">
        <v>43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44</v>
      </c>
      <c r="U35" s="44"/>
      <c r="V35" s="44"/>
      <c r="W35" s="44"/>
      <c r="X35" s="270" t="s">
        <v>45</v>
      </c>
      <c r="Y35" s="271"/>
      <c r="Z35" s="271"/>
      <c r="AA35" s="271"/>
      <c r="AB35" s="271"/>
      <c r="AC35" s="44"/>
      <c r="AD35" s="44"/>
      <c r="AE35" s="44"/>
      <c r="AF35" s="44"/>
      <c r="AG35" s="44"/>
      <c r="AH35" s="44"/>
      <c r="AI35" s="44"/>
      <c r="AJ35" s="44"/>
      <c r="AK35" s="272">
        <f>SUM(AK26:AK33)</f>
        <v>3673371.24</v>
      </c>
      <c r="AL35" s="271"/>
      <c r="AM35" s="271"/>
      <c r="AN35" s="271"/>
      <c r="AO35" s="273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46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47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48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49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48</v>
      </c>
      <c r="AI60" s="37"/>
      <c r="AJ60" s="37"/>
      <c r="AK60" s="37"/>
      <c r="AL60" s="37"/>
      <c r="AM60" s="51" t="s">
        <v>49</v>
      </c>
      <c r="AN60" s="37"/>
      <c r="AO60" s="37"/>
      <c r="AP60" s="35"/>
      <c r="AQ60" s="35"/>
      <c r="AR60" s="38"/>
      <c r="BE60" s="33"/>
    </row>
    <row r="61" spans="1:57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50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51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48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49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48</v>
      </c>
      <c r="AI75" s="37"/>
      <c r="AJ75" s="37"/>
      <c r="AK75" s="37"/>
      <c r="AL75" s="37"/>
      <c r="AM75" s="51" t="s">
        <v>49</v>
      </c>
      <c r="AN75" s="37"/>
      <c r="AO75" s="37"/>
      <c r="AP75" s="35"/>
      <c r="AQ75" s="35"/>
      <c r="AR75" s="38"/>
      <c r="BE75" s="33"/>
    </row>
    <row r="76" spans="1:57" s="2" customForma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52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2020_A90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56" t="str">
        <f>K6</f>
        <v>Oprava staničních kolejí v žst. Bylnice</v>
      </c>
      <c r="M85" s="257"/>
      <c r="N85" s="257"/>
      <c r="O85" s="257"/>
      <c r="P85" s="257"/>
      <c r="Q85" s="257"/>
      <c r="R85" s="257"/>
      <c r="S85" s="257"/>
      <c r="T85" s="257"/>
      <c r="U85" s="257"/>
      <c r="V85" s="257"/>
      <c r="W85" s="257"/>
      <c r="X85" s="257"/>
      <c r="Y85" s="257"/>
      <c r="Z85" s="257"/>
      <c r="AA85" s="257"/>
      <c r="AB85" s="257"/>
      <c r="AC85" s="257"/>
      <c r="AD85" s="257"/>
      <c r="AE85" s="257"/>
      <c r="AF85" s="257"/>
      <c r="AG85" s="257"/>
      <c r="AH85" s="257"/>
      <c r="AI85" s="257"/>
      <c r="AJ85" s="257"/>
      <c r="AK85" s="257"/>
      <c r="AL85" s="257"/>
      <c r="AM85" s="257"/>
      <c r="AN85" s="257"/>
      <c r="AO85" s="257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Bylnice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58" t="str">
        <f>IF(AN8= "","",AN8)</f>
        <v/>
      </c>
      <c r="AN87" s="258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23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29</v>
      </c>
      <c r="AJ89" s="35"/>
      <c r="AK89" s="35"/>
      <c r="AL89" s="35"/>
      <c r="AM89" s="259" t="str">
        <f>IF(E17="","",E17)</f>
        <v xml:space="preserve"> </v>
      </c>
      <c r="AN89" s="260"/>
      <c r="AO89" s="260"/>
      <c r="AP89" s="260"/>
      <c r="AQ89" s="35"/>
      <c r="AR89" s="38"/>
      <c r="AS89" s="261" t="s">
        <v>53</v>
      </c>
      <c r="AT89" s="262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27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31</v>
      </c>
      <c r="AJ90" s="35"/>
      <c r="AK90" s="35"/>
      <c r="AL90" s="35"/>
      <c r="AM90" s="259" t="str">
        <f>IF(E20="","",E20)</f>
        <v xml:space="preserve"> </v>
      </c>
      <c r="AN90" s="260"/>
      <c r="AO90" s="260"/>
      <c r="AP90" s="260"/>
      <c r="AQ90" s="35"/>
      <c r="AR90" s="38"/>
      <c r="AS90" s="263"/>
      <c r="AT90" s="264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65"/>
      <c r="AT91" s="266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51" t="s">
        <v>54</v>
      </c>
      <c r="D92" s="252"/>
      <c r="E92" s="252"/>
      <c r="F92" s="252"/>
      <c r="G92" s="252"/>
      <c r="H92" s="72"/>
      <c r="I92" s="253" t="s">
        <v>55</v>
      </c>
      <c r="J92" s="252"/>
      <c r="K92" s="252"/>
      <c r="L92" s="252"/>
      <c r="M92" s="252"/>
      <c r="N92" s="252"/>
      <c r="O92" s="252"/>
      <c r="P92" s="252"/>
      <c r="Q92" s="252"/>
      <c r="R92" s="252"/>
      <c r="S92" s="252"/>
      <c r="T92" s="252"/>
      <c r="U92" s="252"/>
      <c r="V92" s="252"/>
      <c r="W92" s="252"/>
      <c r="X92" s="252"/>
      <c r="Y92" s="252"/>
      <c r="Z92" s="252"/>
      <c r="AA92" s="252"/>
      <c r="AB92" s="252"/>
      <c r="AC92" s="252"/>
      <c r="AD92" s="252"/>
      <c r="AE92" s="252"/>
      <c r="AF92" s="252"/>
      <c r="AG92" s="254" t="s">
        <v>56</v>
      </c>
      <c r="AH92" s="252"/>
      <c r="AI92" s="252"/>
      <c r="AJ92" s="252"/>
      <c r="AK92" s="252"/>
      <c r="AL92" s="252"/>
      <c r="AM92" s="252"/>
      <c r="AN92" s="253" t="s">
        <v>57</v>
      </c>
      <c r="AO92" s="252"/>
      <c r="AP92" s="255"/>
      <c r="AQ92" s="73" t="s">
        <v>58</v>
      </c>
      <c r="AR92" s="38"/>
      <c r="AS92" s="74" t="s">
        <v>59</v>
      </c>
      <c r="AT92" s="75" t="s">
        <v>60</v>
      </c>
      <c r="AU92" s="75" t="s">
        <v>61</v>
      </c>
      <c r="AV92" s="75" t="s">
        <v>62</v>
      </c>
      <c r="AW92" s="75" t="s">
        <v>63</v>
      </c>
      <c r="AX92" s="75" t="s">
        <v>64</v>
      </c>
      <c r="AY92" s="75" t="s">
        <v>65</v>
      </c>
      <c r="AZ92" s="75" t="s">
        <v>66</v>
      </c>
      <c r="BA92" s="75" t="s">
        <v>67</v>
      </c>
      <c r="BB92" s="75" t="s">
        <v>68</v>
      </c>
      <c r="BC92" s="75" t="s">
        <v>69</v>
      </c>
      <c r="BD92" s="76" t="s">
        <v>70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71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49">
        <f>ROUND(SUM(AG95:AG96),2)</f>
        <v>3035844</v>
      </c>
      <c r="AH94" s="249"/>
      <c r="AI94" s="249"/>
      <c r="AJ94" s="249"/>
      <c r="AK94" s="249"/>
      <c r="AL94" s="249"/>
      <c r="AM94" s="249"/>
      <c r="AN94" s="250">
        <f>SUM(AG94,AT94)</f>
        <v>3673371.24</v>
      </c>
      <c r="AO94" s="250"/>
      <c r="AP94" s="250"/>
      <c r="AQ94" s="84" t="s">
        <v>1</v>
      </c>
      <c r="AR94" s="85"/>
      <c r="AS94" s="86">
        <f>ROUND(SUM(AS95:AS96),2)</f>
        <v>0</v>
      </c>
      <c r="AT94" s="87">
        <f>ROUND(SUM(AV94:AW94),2)</f>
        <v>637527.24</v>
      </c>
      <c r="AU94" s="88">
        <f>ROUND(SUM(AU95:AU96),5)</f>
        <v>0</v>
      </c>
      <c r="AV94" s="87">
        <f>ROUND(AZ94*L29,2)</f>
        <v>637527.24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ROUND(SUM(AZ95:AZ96),2)</f>
        <v>3035844</v>
      </c>
      <c r="BA94" s="87">
        <f>ROUND(SUM(BA95:BA96),2)</f>
        <v>0</v>
      </c>
      <c r="BB94" s="87">
        <f>ROUND(SUM(BB95:BB96),2)</f>
        <v>0</v>
      </c>
      <c r="BC94" s="87">
        <f>ROUND(SUM(BC95:BC96),2)</f>
        <v>0</v>
      </c>
      <c r="BD94" s="89">
        <f>ROUND(SUM(BD95:BD96),2)</f>
        <v>0</v>
      </c>
      <c r="BS94" s="90" t="s">
        <v>72</v>
      </c>
      <c r="BT94" s="90" t="s">
        <v>73</v>
      </c>
      <c r="BU94" s="91" t="s">
        <v>74</v>
      </c>
      <c r="BV94" s="90" t="s">
        <v>75</v>
      </c>
      <c r="BW94" s="90" t="s">
        <v>5</v>
      </c>
      <c r="BX94" s="90" t="s">
        <v>76</v>
      </c>
      <c r="CL94" s="90" t="s">
        <v>1</v>
      </c>
    </row>
    <row r="95" spans="1:91" s="7" customFormat="1" ht="16.5" customHeight="1">
      <c r="A95" s="92" t="s">
        <v>77</v>
      </c>
      <c r="B95" s="93"/>
      <c r="C95" s="94"/>
      <c r="D95" s="248" t="s">
        <v>78</v>
      </c>
      <c r="E95" s="248"/>
      <c r="F95" s="248"/>
      <c r="G95" s="248"/>
      <c r="H95" s="248"/>
      <c r="I95" s="95"/>
      <c r="J95" s="248" t="s">
        <v>79</v>
      </c>
      <c r="K95" s="248"/>
      <c r="L95" s="248"/>
      <c r="M95" s="248"/>
      <c r="N95" s="248"/>
      <c r="O95" s="248"/>
      <c r="P95" s="248"/>
      <c r="Q95" s="248"/>
      <c r="R95" s="248"/>
      <c r="S95" s="248"/>
      <c r="T95" s="248"/>
      <c r="U95" s="248"/>
      <c r="V95" s="248"/>
      <c r="W95" s="248"/>
      <c r="X95" s="248"/>
      <c r="Y95" s="248"/>
      <c r="Z95" s="248"/>
      <c r="AA95" s="248"/>
      <c r="AB95" s="248"/>
      <c r="AC95" s="248"/>
      <c r="AD95" s="248"/>
      <c r="AE95" s="248"/>
      <c r="AF95" s="248"/>
      <c r="AG95" s="246">
        <f>'SO 01 - Kolej č.3'!J30</f>
        <v>3035844</v>
      </c>
      <c r="AH95" s="247"/>
      <c r="AI95" s="247"/>
      <c r="AJ95" s="247"/>
      <c r="AK95" s="247"/>
      <c r="AL95" s="247"/>
      <c r="AM95" s="247"/>
      <c r="AN95" s="246">
        <f>SUM(AG95,AT95)</f>
        <v>3673371.24</v>
      </c>
      <c r="AO95" s="247"/>
      <c r="AP95" s="247"/>
      <c r="AQ95" s="96" t="s">
        <v>80</v>
      </c>
      <c r="AR95" s="97"/>
      <c r="AS95" s="98">
        <v>0</v>
      </c>
      <c r="AT95" s="99">
        <f>ROUND(SUM(AV95:AW95),2)</f>
        <v>637527.24</v>
      </c>
      <c r="AU95" s="100">
        <f>'SO 01 - Kolej č.3'!P124</f>
        <v>0</v>
      </c>
      <c r="AV95" s="99">
        <f>'SO 01 - Kolej č.3'!J33</f>
        <v>637527.24</v>
      </c>
      <c r="AW95" s="99">
        <f>'SO 01 - Kolej č.3'!J34</f>
        <v>0</v>
      </c>
      <c r="AX95" s="99">
        <f>'SO 01 - Kolej č.3'!J35</f>
        <v>0</v>
      </c>
      <c r="AY95" s="99">
        <f>'SO 01 - Kolej č.3'!J36</f>
        <v>0</v>
      </c>
      <c r="AZ95" s="99">
        <f>'SO 01 - Kolej č.3'!F33</f>
        <v>3035844</v>
      </c>
      <c r="BA95" s="99">
        <f>'SO 01 - Kolej č.3'!F34</f>
        <v>0</v>
      </c>
      <c r="BB95" s="99">
        <f>'SO 01 - Kolej č.3'!F35</f>
        <v>0</v>
      </c>
      <c r="BC95" s="99">
        <f>'SO 01 - Kolej č.3'!F36</f>
        <v>0</v>
      </c>
      <c r="BD95" s="101">
        <f>'SO 01 - Kolej č.3'!F37</f>
        <v>0</v>
      </c>
      <c r="BT95" s="102" t="s">
        <v>81</v>
      </c>
      <c r="BV95" s="102" t="s">
        <v>75</v>
      </c>
      <c r="BW95" s="102" t="s">
        <v>82</v>
      </c>
      <c r="BX95" s="102" t="s">
        <v>5</v>
      </c>
      <c r="CL95" s="102" t="s">
        <v>1</v>
      </c>
      <c r="CM95" s="102" t="s">
        <v>83</v>
      </c>
    </row>
    <row r="96" spans="1:91" s="7" customFormat="1" ht="16.5" customHeight="1">
      <c r="A96" s="92" t="s">
        <v>77</v>
      </c>
      <c r="B96" s="93"/>
      <c r="C96" s="94"/>
      <c r="D96" s="248" t="s">
        <v>84</v>
      </c>
      <c r="E96" s="248"/>
      <c r="F96" s="248"/>
      <c r="G96" s="248"/>
      <c r="H96" s="248"/>
      <c r="I96" s="95"/>
      <c r="J96" s="248" t="s">
        <v>85</v>
      </c>
      <c r="K96" s="248"/>
      <c r="L96" s="248"/>
      <c r="M96" s="248"/>
      <c r="N96" s="248"/>
      <c r="O96" s="248"/>
      <c r="P96" s="248"/>
      <c r="Q96" s="248"/>
      <c r="R96" s="248"/>
      <c r="S96" s="248"/>
      <c r="T96" s="248"/>
      <c r="U96" s="248"/>
      <c r="V96" s="248"/>
      <c r="W96" s="248"/>
      <c r="X96" s="248"/>
      <c r="Y96" s="248"/>
      <c r="Z96" s="248"/>
      <c r="AA96" s="248"/>
      <c r="AB96" s="248"/>
      <c r="AC96" s="248"/>
      <c r="AD96" s="248"/>
      <c r="AE96" s="248"/>
      <c r="AF96" s="248"/>
      <c r="AG96" s="246">
        <f>'VON - vedlejší a ostatní ...'!J30</f>
        <v>0</v>
      </c>
      <c r="AH96" s="247"/>
      <c r="AI96" s="247"/>
      <c r="AJ96" s="247"/>
      <c r="AK96" s="247"/>
      <c r="AL96" s="247"/>
      <c r="AM96" s="247"/>
      <c r="AN96" s="246">
        <f>SUM(AG96,AT96)</f>
        <v>0</v>
      </c>
      <c r="AO96" s="247"/>
      <c r="AP96" s="247"/>
      <c r="AQ96" s="96" t="s">
        <v>80</v>
      </c>
      <c r="AR96" s="97"/>
      <c r="AS96" s="103">
        <v>0</v>
      </c>
      <c r="AT96" s="104">
        <f>ROUND(SUM(AV96:AW96),2)</f>
        <v>0</v>
      </c>
      <c r="AU96" s="105">
        <f>'VON - vedlejší a ostatní ...'!P117</f>
        <v>0</v>
      </c>
      <c r="AV96" s="104">
        <f>'VON - vedlejší a ostatní ...'!J33</f>
        <v>0</v>
      </c>
      <c r="AW96" s="104">
        <f>'VON - vedlejší a ostatní ...'!J34</f>
        <v>0</v>
      </c>
      <c r="AX96" s="104">
        <f>'VON - vedlejší a ostatní ...'!J35</f>
        <v>0</v>
      </c>
      <c r="AY96" s="104">
        <f>'VON - vedlejší a ostatní ...'!J36</f>
        <v>0</v>
      </c>
      <c r="AZ96" s="104">
        <f>'VON - vedlejší a ostatní ...'!F33</f>
        <v>0</v>
      </c>
      <c r="BA96" s="104">
        <f>'VON - vedlejší a ostatní ...'!F34</f>
        <v>0</v>
      </c>
      <c r="BB96" s="104">
        <f>'VON - vedlejší a ostatní ...'!F35</f>
        <v>0</v>
      </c>
      <c r="BC96" s="104">
        <f>'VON - vedlejší a ostatní ...'!F36</f>
        <v>0</v>
      </c>
      <c r="BD96" s="106">
        <f>'VON - vedlejší a ostatní ...'!F37</f>
        <v>0</v>
      </c>
      <c r="BT96" s="102" t="s">
        <v>81</v>
      </c>
      <c r="BV96" s="102" t="s">
        <v>75</v>
      </c>
      <c r="BW96" s="102" t="s">
        <v>86</v>
      </c>
      <c r="BX96" s="102" t="s">
        <v>5</v>
      </c>
      <c r="CL96" s="102" t="s">
        <v>1</v>
      </c>
      <c r="CM96" s="102" t="s">
        <v>83</v>
      </c>
    </row>
    <row r="97" spans="1:57" s="2" customFormat="1" ht="30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8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  <row r="98" spans="1:57" s="2" customFormat="1" ht="6.95" customHeight="1">
      <c r="A98" s="33"/>
      <c r="B98" s="53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  <c r="AI98" s="54"/>
      <c r="AJ98" s="54"/>
      <c r="AK98" s="54"/>
      <c r="AL98" s="54"/>
      <c r="AM98" s="54"/>
      <c r="AN98" s="54"/>
      <c r="AO98" s="54"/>
      <c r="AP98" s="54"/>
      <c r="AQ98" s="54"/>
      <c r="AR98" s="38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</row>
  </sheetData>
  <sheetProtection algorithmName="SHA-512" hashValue="Wy5C3SCQ3pGzexcAdShgUIMd9UWE1AN1l4w9RLm9NmUs7+BmLN0DPKMcgtu/1iLUGw+yaBlDICC8Y+wqF6tOVA==" saltValue="sK7yoaXOuS0YumNh2FRVAeG+ent5J7IaLEBMOaLyUQSX34VvZND56RPCtehPcCwuyou3WPgv/m1rbpZRoSk/iA==" spinCount="100000" sheet="1" objects="1" scenarios="1" formatColumns="0" formatRows="0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</mergeCells>
  <hyperlinks>
    <hyperlink ref="A95" location="'SO 01 - Kolej č.3'!C2" display="/"/>
    <hyperlink ref="A96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9"/>
  <sheetViews>
    <sheetView showGridLines="0" topLeftCell="A194" workbookViewId="0">
      <selection activeCell="I201" sqref="I20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6" t="s">
        <v>82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83</v>
      </c>
    </row>
    <row r="4" spans="1:46" s="1" customFormat="1" ht="24.95" customHeight="1">
      <c r="B4" s="19"/>
      <c r="D4" s="109" t="s">
        <v>87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9" t="str">
        <f>'Rekapitulace stavby'!K6</f>
        <v>Oprava staničních kolejí v žst. Bylnice</v>
      </c>
      <c r="F7" s="290"/>
      <c r="G7" s="290"/>
      <c r="H7" s="290"/>
      <c r="L7" s="19"/>
    </row>
    <row r="8" spans="1:46" s="2" customFormat="1" ht="12" customHeight="1">
      <c r="A8" s="33"/>
      <c r="B8" s="38"/>
      <c r="C8" s="33"/>
      <c r="D8" s="111" t="s">
        <v>88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1" t="s">
        <v>89</v>
      </c>
      <c r="F9" s="292"/>
      <c r="G9" s="292"/>
      <c r="H9" s="292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90</v>
      </c>
      <c r="G12" s="33"/>
      <c r="H12" s="33"/>
      <c r="I12" s="111" t="s">
        <v>22</v>
      </c>
      <c r="J12" s="113">
        <f>'Rekapitulace stavby'!AN8</f>
        <v>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23</v>
      </c>
      <c r="E14" s="33"/>
      <c r="F14" s="33"/>
      <c r="G14" s="33"/>
      <c r="H14" s="33"/>
      <c r="I14" s="111" t="s">
        <v>24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26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27</v>
      </c>
      <c r="E17" s="33"/>
      <c r="F17" s="33"/>
      <c r="G17" s="33"/>
      <c r="H17" s="33"/>
      <c r="I17" s="111" t="s">
        <v>24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3" t="str">
        <f>'Rekapitulace stavby'!E14</f>
        <v>Vyplň údaj</v>
      </c>
      <c r="F18" s="294"/>
      <c r="G18" s="294"/>
      <c r="H18" s="294"/>
      <c r="I18" s="111" t="s">
        <v>26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29</v>
      </c>
      <c r="E20" s="33"/>
      <c r="F20" s="33"/>
      <c r="G20" s="33"/>
      <c r="H20" s="33"/>
      <c r="I20" s="111" t="s">
        <v>24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26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31</v>
      </c>
      <c r="E23" s="33"/>
      <c r="F23" s="33"/>
      <c r="G23" s="33"/>
      <c r="H23" s="33"/>
      <c r="I23" s="111" t="s">
        <v>24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26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32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5" t="s">
        <v>1</v>
      </c>
      <c r="F27" s="295"/>
      <c r="G27" s="295"/>
      <c r="H27" s="295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33</v>
      </c>
      <c r="E30" s="33"/>
      <c r="F30" s="33"/>
      <c r="G30" s="33"/>
      <c r="H30" s="33"/>
      <c r="I30" s="33"/>
      <c r="J30" s="119">
        <f>ROUND(J124, 2)</f>
        <v>3035844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35</v>
      </c>
      <c r="G32" s="33"/>
      <c r="H32" s="33"/>
      <c r="I32" s="120" t="s">
        <v>34</v>
      </c>
      <c r="J32" s="120" t="s">
        <v>36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37</v>
      </c>
      <c r="E33" s="111" t="s">
        <v>38</v>
      </c>
      <c r="F33" s="122">
        <f>ROUND((SUM(BE124:BE238)),  2)</f>
        <v>3035844</v>
      </c>
      <c r="G33" s="33"/>
      <c r="H33" s="33"/>
      <c r="I33" s="123">
        <v>0.21</v>
      </c>
      <c r="J33" s="122">
        <f>ROUND(((SUM(BE124:BE238))*I33),  2)</f>
        <v>637527.24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39</v>
      </c>
      <c r="F34" s="122">
        <f>ROUND((SUM(BF124:BF238)),  2)</f>
        <v>0</v>
      </c>
      <c r="G34" s="33"/>
      <c r="H34" s="33"/>
      <c r="I34" s="123">
        <v>0.15</v>
      </c>
      <c r="J34" s="122">
        <f>ROUND(((SUM(BF124:BF238))*I34),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40</v>
      </c>
      <c r="F35" s="122">
        <f>ROUND((SUM(BG124:BG238)),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41</v>
      </c>
      <c r="F36" s="122">
        <f>ROUND((SUM(BH124:BH238)),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42</v>
      </c>
      <c r="F37" s="122">
        <f>ROUND((SUM(BI124:BI238)),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43</v>
      </c>
      <c r="E39" s="126"/>
      <c r="F39" s="126"/>
      <c r="G39" s="127" t="s">
        <v>44</v>
      </c>
      <c r="H39" s="128" t="s">
        <v>45</v>
      </c>
      <c r="I39" s="126"/>
      <c r="J39" s="129">
        <f>SUM(J30:J37)</f>
        <v>3673371.24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46</v>
      </c>
      <c r="E50" s="132"/>
      <c r="F50" s="132"/>
      <c r="G50" s="131" t="s">
        <v>47</v>
      </c>
      <c r="H50" s="132"/>
      <c r="I50" s="132"/>
      <c r="J50" s="132"/>
      <c r="K50" s="132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33" t="s">
        <v>48</v>
      </c>
      <c r="E61" s="134"/>
      <c r="F61" s="135" t="s">
        <v>49</v>
      </c>
      <c r="G61" s="133" t="s">
        <v>48</v>
      </c>
      <c r="H61" s="134"/>
      <c r="I61" s="134"/>
      <c r="J61" s="136" t="s">
        <v>49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1" t="s">
        <v>50</v>
      </c>
      <c r="E65" s="137"/>
      <c r="F65" s="137"/>
      <c r="G65" s="131" t="s">
        <v>51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33" t="s">
        <v>48</v>
      </c>
      <c r="E76" s="134"/>
      <c r="F76" s="135" t="s">
        <v>49</v>
      </c>
      <c r="G76" s="133" t="s">
        <v>48</v>
      </c>
      <c r="H76" s="134"/>
      <c r="I76" s="134"/>
      <c r="J76" s="136" t="s">
        <v>49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91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7" t="str">
        <f>E7</f>
        <v>Oprava staničních kolejí v žst. Bylnice</v>
      </c>
      <c r="F85" s="288"/>
      <c r="G85" s="288"/>
      <c r="H85" s="288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88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6" t="str">
        <f>E9</f>
        <v>SO 01 - Kolej č.3</v>
      </c>
      <c r="F87" s="286"/>
      <c r="G87" s="286"/>
      <c r="H87" s="286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žst. Bylnice</v>
      </c>
      <c r="G89" s="35"/>
      <c r="H89" s="35"/>
      <c r="I89" s="28" t="s">
        <v>22</v>
      </c>
      <c r="J89" s="65">
        <f>IF(J12="","",J12)</f>
        <v>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23</v>
      </c>
      <c r="D91" s="35"/>
      <c r="E91" s="35"/>
      <c r="F91" s="26" t="str">
        <f>E15</f>
        <v xml:space="preserve"> </v>
      </c>
      <c r="G91" s="35"/>
      <c r="H91" s="35"/>
      <c r="I91" s="28" t="s">
        <v>29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28" t="s">
        <v>31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92</v>
      </c>
      <c r="D94" s="143"/>
      <c r="E94" s="143"/>
      <c r="F94" s="143"/>
      <c r="G94" s="143"/>
      <c r="H94" s="143"/>
      <c r="I94" s="143"/>
      <c r="J94" s="144" t="s">
        <v>93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94</v>
      </c>
      <c r="D96" s="35"/>
      <c r="E96" s="35"/>
      <c r="F96" s="35"/>
      <c r="G96" s="35"/>
      <c r="H96" s="35"/>
      <c r="I96" s="35"/>
      <c r="J96" s="83">
        <f>J124</f>
        <v>3035844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95</v>
      </c>
    </row>
    <row r="97" spans="1:31" s="9" customFormat="1" ht="24.95" customHeight="1">
      <c r="B97" s="146"/>
      <c r="C97" s="147"/>
      <c r="D97" s="148" t="s">
        <v>96</v>
      </c>
      <c r="E97" s="149"/>
      <c r="F97" s="149"/>
      <c r="G97" s="149"/>
      <c r="H97" s="149"/>
      <c r="I97" s="149"/>
      <c r="J97" s="150">
        <f>J125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97</v>
      </c>
      <c r="E98" s="155"/>
      <c r="F98" s="155"/>
      <c r="G98" s="155"/>
      <c r="H98" s="155"/>
      <c r="I98" s="155"/>
      <c r="J98" s="156">
        <f>J126</f>
        <v>0</v>
      </c>
      <c r="K98" s="153"/>
      <c r="L98" s="157"/>
    </row>
    <row r="99" spans="1:31" s="10" customFormat="1" ht="19.899999999999999" customHeight="1">
      <c r="B99" s="152"/>
      <c r="C99" s="153"/>
      <c r="D99" s="154" t="s">
        <v>98</v>
      </c>
      <c r="E99" s="155"/>
      <c r="F99" s="155"/>
      <c r="G99" s="155"/>
      <c r="H99" s="155"/>
      <c r="I99" s="155"/>
      <c r="J99" s="156">
        <f>J169</f>
        <v>0</v>
      </c>
      <c r="K99" s="153"/>
      <c r="L99" s="157"/>
    </row>
    <row r="100" spans="1:31" s="10" customFormat="1" ht="19.899999999999999" customHeight="1">
      <c r="B100" s="152"/>
      <c r="C100" s="153"/>
      <c r="D100" s="154" t="s">
        <v>99</v>
      </c>
      <c r="E100" s="155"/>
      <c r="F100" s="155"/>
      <c r="G100" s="155"/>
      <c r="H100" s="155"/>
      <c r="I100" s="155"/>
      <c r="J100" s="156">
        <f>J179</f>
        <v>0</v>
      </c>
      <c r="K100" s="153"/>
      <c r="L100" s="157"/>
    </row>
    <row r="101" spans="1:31" s="9" customFormat="1" ht="24.95" customHeight="1">
      <c r="B101" s="146"/>
      <c r="C101" s="147"/>
      <c r="D101" s="148" t="s">
        <v>100</v>
      </c>
      <c r="E101" s="149"/>
      <c r="F101" s="149"/>
      <c r="G101" s="149"/>
      <c r="H101" s="149"/>
      <c r="I101" s="149"/>
      <c r="J101" s="150">
        <f>J191</f>
        <v>3035844</v>
      </c>
      <c r="K101" s="147"/>
      <c r="L101" s="151"/>
    </row>
    <row r="102" spans="1:31" s="10" customFormat="1" ht="19.899999999999999" customHeight="1">
      <c r="B102" s="152"/>
      <c r="C102" s="153"/>
      <c r="D102" s="154" t="s">
        <v>101</v>
      </c>
      <c r="E102" s="155"/>
      <c r="F102" s="155"/>
      <c r="G102" s="155"/>
      <c r="H102" s="155"/>
      <c r="I102" s="155"/>
      <c r="J102" s="156">
        <f>J192</f>
        <v>0</v>
      </c>
      <c r="K102" s="153"/>
      <c r="L102" s="157"/>
    </row>
    <row r="103" spans="1:31" s="10" customFormat="1" ht="19.899999999999999" customHeight="1">
      <c r="B103" s="152"/>
      <c r="C103" s="153"/>
      <c r="D103" s="154" t="s">
        <v>102</v>
      </c>
      <c r="E103" s="155"/>
      <c r="F103" s="155"/>
      <c r="G103" s="155"/>
      <c r="H103" s="155"/>
      <c r="I103" s="155"/>
      <c r="J103" s="156">
        <f>J207</f>
        <v>3035844</v>
      </c>
      <c r="K103" s="153"/>
      <c r="L103" s="157"/>
    </row>
    <row r="104" spans="1:31" s="9" customFormat="1" ht="24.95" customHeight="1">
      <c r="B104" s="146"/>
      <c r="C104" s="147"/>
      <c r="D104" s="148" t="s">
        <v>103</v>
      </c>
      <c r="E104" s="149"/>
      <c r="F104" s="149"/>
      <c r="G104" s="149"/>
      <c r="H104" s="149"/>
      <c r="I104" s="149"/>
      <c r="J104" s="150">
        <f>J212</f>
        <v>0</v>
      </c>
      <c r="K104" s="147"/>
      <c r="L104" s="151"/>
    </row>
    <row r="105" spans="1:31" s="2" customFormat="1" ht="21.75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53"/>
      <c r="C106" s="54"/>
      <c r="D106" s="54"/>
      <c r="E106" s="54"/>
      <c r="F106" s="54"/>
      <c r="G106" s="54"/>
      <c r="H106" s="54"/>
      <c r="I106" s="54"/>
      <c r="J106" s="54"/>
      <c r="K106" s="54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pans="1:31" s="2" customFormat="1" ht="6.95" customHeight="1">
      <c r="A110" s="33"/>
      <c r="B110" s="55"/>
      <c r="C110" s="56"/>
      <c r="D110" s="56"/>
      <c r="E110" s="56"/>
      <c r="F110" s="56"/>
      <c r="G110" s="56"/>
      <c r="H110" s="56"/>
      <c r="I110" s="56"/>
      <c r="J110" s="56"/>
      <c r="K110" s="56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24.95" customHeight="1">
      <c r="A111" s="33"/>
      <c r="B111" s="34"/>
      <c r="C111" s="22" t="s">
        <v>104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16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5"/>
      <c r="D114" s="35"/>
      <c r="E114" s="287" t="str">
        <f>E7</f>
        <v>Oprava staničních kolejí v žst. Bylnice</v>
      </c>
      <c r="F114" s="288"/>
      <c r="G114" s="288"/>
      <c r="H114" s="288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88</v>
      </c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6.5" customHeight="1">
      <c r="A116" s="33"/>
      <c r="B116" s="34"/>
      <c r="C116" s="35"/>
      <c r="D116" s="35"/>
      <c r="E116" s="256" t="str">
        <f>E9</f>
        <v>SO 01 - Kolej č.3</v>
      </c>
      <c r="F116" s="286"/>
      <c r="G116" s="286"/>
      <c r="H116" s="286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2" customHeight="1">
      <c r="A118" s="33"/>
      <c r="B118" s="34"/>
      <c r="C118" s="28" t="s">
        <v>20</v>
      </c>
      <c r="D118" s="35"/>
      <c r="E118" s="35"/>
      <c r="F118" s="26" t="str">
        <f>F12</f>
        <v>žst. Bylnice</v>
      </c>
      <c r="G118" s="35"/>
      <c r="H118" s="35"/>
      <c r="I118" s="28" t="s">
        <v>22</v>
      </c>
      <c r="J118" s="65">
        <f>IF(J12="","",J12)</f>
        <v>0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6.9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>
      <c r="A120" s="33"/>
      <c r="B120" s="34"/>
      <c r="C120" s="28" t="s">
        <v>23</v>
      </c>
      <c r="D120" s="35"/>
      <c r="E120" s="35"/>
      <c r="F120" s="26" t="str">
        <f>E15</f>
        <v xml:space="preserve"> </v>
      </c>
      <c r="G120" s="35"/>
      <c r="H120" s="35"/>
      <c r="I120" s="28" t="s">
        <v>29</v>
      </c>
      <c r="J120" s="31" t="str">
        <f>E21</f>
        <v xml:space="preserve"> 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>
      <c r="A121" s="33"/>
      <c r="B121" s="34"/>
      <c r="C121" s="28" t="s">
        <v>27</v>
      </c>
      <c r="D121" s="35"/>
      <c r="E121" s="35"/>
      <c r="F121" s="26" t="str">
        <f>IF(E18="","",E18)</f>
        <v>Vyplň údaj</v>
      </c>
      <c r="G121" s="35"/>
      <c r="H121" s="35"/>
      <c r="I121" s="28" t="s">
        <v>31</v>
      </c>
      <c r="J121" s="31" t="str">
        <f>E24</f>
        <v xml:space="preserve"> 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0.35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11" customFormat="1" ht="29.25" customHeight="1">
      <c r="A123" s="158"/>
      <c r="B123" s="159"/>
      <c r="C123" s="160" t="s">
        <v>105</v>
      </c>
      <c r="D123" s="161" t="s">
        <v>58</v>
      </c>
      <c r="E123" s="161" t="s">
        <v>54</v>
      </c>
      <c r="F123" s="161" t="s">
        <v>55</v>
      </c>
      <c r="G123" s="161" t="s">
        <v>106</v>
      </c>
      <c r="H123" s="161" t="s">
        <v>107</v>
      </c>
      <c r="I123" s="161" t="s">
        <v>108</v>
      </c>
      <c r="J123" s="161" t="s">
        <v>93</v>
      </c>
      <c r="K123" s="162" t="s">
        <v>109</v>
      </c>
      <c r="L123" s="163"/>
      <c r="M123" s="74" t="s">
        <v>1</v>
      </c>
      <c r="N123" s="75" t="s">
        <v>37</v>
      </c>
      <c r="O123" s="75" t="s">
        <v>110</v>
      </c>
      <c r="P123" s="75" t="s">
        <v>111</v>
      </c>
      <c r="Q123" s="75" t="s">
        <v>112</v>
      </c>
      <c r="R123" s="75" t="s">
        <v>113</v>
      </c>
      <c r="S123" s="75" t="s">
        <v>114</v>
      </c>
      <c r="T123" s="76" t="s">
        <v>115</v>
      </c>
      <c r="U123" s="158"/>
      <c r="V123" s="158"/>
      <c r="W123" s="158"/>
      <c r="X123" s="158"/>
      <c r="Y123" s="158"/>
      <c r="Z123" s="158"/>
      <c r="AA123" s="158"/>
      <c r="AB123" s="158"/>
      <c r="AC123" s="158"/>
      <c r="AD123" s="158"/>
      <c r="AE123" s="158"/>
    </row>
    <row r="124" spans="1:65" s="2" customFormat="1" ht="22.9" customHeight="1">
      <c r="A124" s="33"/>
      <c r="B124" s="34"/>
      <c r="C124" s="81" t="s">
        <v>116</v>
      </c>
      <c r="D124" s="35"/>
      <c r="E124" s="35"/>
      <c r="F124" s="35"/>
      <c r="G124" s="35"/>
      <c r="H124" s="35"/>
      <c r="I124" s="35"/>
      <c r="J124" s="164">
        <f>BK124</f>
        <v>3035844</v>
      </c>
      <c r="K124" s="35"/>
      <c r="L124" s="38"/>
      <c r="M124" s="77"/>
      <c r="N124" s="165"/>
      <c r="O124" s="78"/>
      <c r="P124" s="166">
        <f>P125+P191+P212</f>
        <v>0</v>
      </c>
      <c r="Q124" s="78"/>
      <c r="R124" s="166">
        <f>R125+R191+R212</f>
        <v>3633.3780000000002</v>
      </c>
      <c r="S124" s="78"/>
      <c r="T124" s="167">
        <f>T125+T191+T212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72</v>
      </c>
      <c r="AU124" s="16" t="s">
        <v>95</v>
      </c>
      <c r="BK124" s="168">
        <f>BK125+BK191+BK212</f>
        <v>3035844</v>
      </c>
    </row>
    <row r="125" spans="1:65" s="12" customFormat="1" ht="25.9" customHeight="1">
      <c r="B125" s="169"/>
      <c r="C125" s="170"/>
      <c r="D125" s="171" t="s">
        <v>72</v>
      </c>
      <c r="E125" s="172" t="s">
        <v>117</v>
      </c>
      <c r="F125" s="172" t="s">
        <v>118</v>
      </c>
      <c r="G125" s="170"/>
      <c r="H125" s="170"/>
      <c r="I125" s="173"/>
      <c r="J125" s="174">
        <f>BK125</f>
        <v>0</v>
      </c>
      <c r="K125" s="170"/>
      <c r="L125" s="175"/>
      <c r="M125" s="176"/>
      <c r="N125" s="177"/>
      <c r="O125" s="177"/>
      <c r="P125" s="178">
        <f>P126+P169+P179</f>
        <v>0</v>
      </c>
      <c r="Q125" s="177"/>
      <c r="R125" s="178">
        <f>R126+R169+R179</f>
        <v>0</v>
      </c>
      <c r="S125" s="177"/>
      <c r="T125" s="179">
        <f>T126+T169+T179</f>
        <v>0</v>
      </c>
      <c r="AR125" s="180" t="s">
        <v>81</v>
      </c>
      <c r="AT125" s="181" t="s">
        <v>72</v>
      </c>
      <c r="AU125" s="181" t="s">
        <v>73</v>
      </c>
      <c r="AY125" s="180" t="s">
        <v>119</v>
      </c>
      <c r="BK125" s="182">
        <f>BK126+BK169+BK179</f>
        <v>0</v>
      </c>
    </row>
    <row r="126" spans="1:65" s="12" customFormat="1" ht="22.9" customHeight="1">
      <c r="B126" s="169"/>
      <c r="C126" s="170"/>
      <c r="D126" s="171" t="s">
        <v>72</v>
      </c>
      <c r="E126" s="183" t="s">
        <v>81</v>
      </c>
      <c r="F126" s="183" t="s">
        <v>120</v>
      </c>
      <c r="G126" s="170"/>
      <c r="H126" s="170"/>
      <c r="I126" s="173"/>
      <c r="J126" s="184">
        <f>BK126</f>
        <v>0</v>
      </c>
      <c r="K126" s="170"/>
      <c r="L126" s="175"/>
      <c r="M126" s="176"/>
      <c r="N126" s="177"/>
      <c r="O126" s="177"/>
      <c r="P126" s="178">
        <f>SUM(P127:P168)</f>
        <v>0</v>
      </c>
      <c r="Q126" s="177"/>
      <c r="R126" s="178">
        <f>SUM(R127:R168)</f>
        <v>0</v>
      </c>
      <c r="S126" s="177"/>
      <c r="T126" s="179">
        <f>SUM(T127:T168)</f>
        <v>0</v>
      </c>
      <c r="AR126" s="180" t="s">
        <v>81</v>
      </c>
      <c r="AT126" s="181" t="s">
        <v>72</v>
      </c>
      <c r="AU126" s="181" t="s">
        <v>81</v>
      </c>
      <c r="AY126" s="180" t="s">
        <v>119</v>
      </c>
      <c r="BK126" s="182">
        <f>SUM(BK127:BK168)</f>
        <v>0</v>
      </c>
    </row>
    <row r="127" spans="1:65" s="2" customFormat="1" ht="24.2" customHeight="1">
      <c r="A127" s="33"/>
      <c r="B127" s="34"/>
      <c r="C127" s="185" t="s">
        <v>81</v>
      </c>
      <c r="D127" s="185" t="s">
        <v>121</v>
      </c>
      <c r="E127" s="186" t="s">
        <v>122</v>
      </c>
      <c r="F127" s="187" t="s">
        <v>123</v>
      </c>
      <c r="G127" s="188" t="s">
        <v>124</v>
      </c>
      <c r="H127" s="189">
        <v>10</v>
      </c>
      <c r="I127" s="190"/>
      <c r="J127" s="191">
        <f>ROUND(I127*H127,2)</f>
        <v>0</v>
      </c>
      <c r="K127" s="187" t="s">
        <v>125</v>
      </c>
      <c r="L127" s="38"/>
      <c r="M127" s="192" t="s">
        <v>1</v>
      </c>
      <c r="N127" s="193" t="s">
        <v>38</v>
      </c>
      <c r="O127" s="70"/>
      <c r="P127" s="194">
        <f>O127*H127</f>
        <v>0</v>
      </c>
      <c r="Q127" s="194">
        <v>0</v>
      </c>
      <c r="R127" s="194">
        <f>Q127*H127</f>
        <v>0</v>
      </c>
      <c r="S127" s="194">
        <v>0</v>
      </c>
      <c r="T127" s="195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6" t="s">
        <v>126</v>
      </c>
      <c r="AT127" s="196" t="s">
        <v>121</v>
      </c>
      <c r="AU127" s="196" t="s">
        <v>83</v>
      </c>
      <c r="AY127" s="16" t="s">
        <v>119</v>
      </c>
      <c r="BE127" s="197">
        <f>IF(N127="základní",J127,0)</f>
        <v>0</v>
      </c>
      <c r="BF127" s="197">
        <f>IF(N127="snížená",J127,0)</f>
        <v>0</v>
      </c>
      <c r="BG127" s="197">
        <f>IF(N127="zákl. přenesená",J127,0)</f>
        <v>0</v>
      </c>
      <c r="BH127" s="197">
        <f>IF(N127="sníž. přenesená",J127,0)</f>
        <v>0</v>
      </c>
      <c r="BI127" s="197">
        <f>IF(N127="nulová",J127,0)</f>
        <v>0</v>
      </c>
      <c r="BJ127" s="16" t="s">
        <v>81</v>
      </c>
      <c r="BK127" s="197">
        <f>ROUND(I127*H127,2)</f>
        <v>0</v>
      </c>
      <c r="BL127" s="16" t="s">
        <v>126</v>
      </c>
      <c r="BM127" s="196" t="s">
        <v>127</v>
      </c>
    </row>
    <row r="128" spans="1:65" s="2" customFormat="1" ht="48.75">
      <c r="A128" s="33"/>
      <c r="B128" s="34"/>
      <c r="C128" s="35"/>
      <c r="D128" s="198" t="s">
        <v>128</v>
      </c>
      <c r="E128" s="35"/>
      <c r="F128" s="199" t="s">
        <v>129</v>
      </c>
      <c r="G128" s="35"/>
      <c r="H128" s="35"/>
      <c r="I128" s="200"/>
      <c r="J128" s="35"/>
      <c r="K128" s="35"/>
      <c r="L128" s="38"/>
      <c r="M128" s="201"/>
      <c r="N128" s="202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128</v>
      </c>
      <c r="AU128" s="16" t="s">
        <v>83</v>
      </c>
    </row>
    <row r="129" spans="1:65" s="2" customFormat="1" ht="37.9" customHeight="1">
      <c r="A129" s="33"/>
      <c r="B129" s="34"/>
      <c r="C129" s="185" t="s">
        <v>83</v>
      </c>
      <c r="D129" s="185" t="s">
        <v>121</v>
      </c>
      <c r="E129" s="186" t="s">
        <v>130</v>
      </c>
      <c r="F129" s="187" t="s">
        <v>131</v>
      </c>
      <c r="G129" s="188" t="s">
        <v>132</v>
      </c>
      <c r="H129" s="189">
        <v>12</v>
      </c>
      <c r="I129" s="190"/>
      <c r="J129" s="191">
        <f>ROUND(I129*H129,2)</f>
        <v>0</v>
      </c>
      <c r="K129" s="187" t="s">
        <v>125</v>
      </c>
      <c r="L129" s="38"/>
      <c r="M129" s="192" t="s">
        <v>1</v>
      </c>
      <c r="N129" s="193" t="s">
        <v>38</v>
      </c>
      <c r="O129" s="70"/>
      <c r="P129" s="194">
        <f>O129*H129</f>
        <v>0</v>
      </c>
      <c r="Q129" s="194">
        <v>0</v>
      </c>
      <c r="R129" s="194">
        <f>Q129*H129</f>
        <v>0</v>
      </c>
      <c r="S129" s="194">
        <v>0</v>
      </c>
      <c r="T129" s="195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6" t="s">
        <v>126</v>
      </c>
      <c r="AT129" s="196" t="s">
        <v>121</v>
      </c>
      <c r="AU129" s="196" t="s">
        <v>83</v>
      </c>
      <c r="AY129" s="16" t="s">
        <v>119</v>
      </c>
      <c r="BE129" s="197">
        <f>IF(N129="základní",J129,0)</f>
        <v>0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16" t="s">
        <v>81</v>
      </c>
      <c r="BK129" s="197">
        <f>ROUND(I129*H129,2)</f>
        <v>0</v>
      </c>
      <c r="BL129" s="16" t="s">
        <v>126</v>
      </c>
      <c r="BM129" s="196" t="s">
        <v>133</v>
      </c>
    </row>
    <row r="130" spans="1:65" s="2" customFormat="1" ht="29.25">
      <c r="A130" s="33"/>
      <c r="B130" s="34"/>
      <c r="C130" s="35"/>
      <c r="D130" s="198" t="s">
        <v>128</v>
      </c>
      <c r="E130" s="35"/>
      <c r="F130" s="199" t="s">
        <v>134</v>
      </c>
      <c r="G130" s="35"/>
      <c r="H130" s="35"/>
      <c r="I130" s="200"/>
      <c r="J130" s="35"/>
      <c r="K130" s="35"/>
      <c r="L130" s="38"/>
      <c r="M130" s="201"/>
      <c r="N130" s="202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128</v>
      </c>
      <c r="AU130" s="16" t="s">
        <v>83</v>
      </c>
    </row>
    <row r="131" spans="1:65" s="2" customFormat="1" ht="24.2" customHeight="1">
      <c r="A131" s="33"/>
      <c r="B131" s="34"/>
      <c r="C131" s="185" t="s">
        <v>135</v>
      </c>
      <c r="D131" s="185" t="s">
        <v>121</v>
      </c>
      <c r="E131" s="186" t="s">
        <v>136</v>
      </c>
      <c r="F131" s="187" t="s">
        <v>137</v>
      </c>
      <c r="G131" s="188" t="s">
        <v>138</v>
      </c>
      <c r="H131" s="189">
        <v>100</v>
      </c>
      <c r="I131" s="190"/>
      <c r="J131" s="191">
        <f>ROUND(I131*H131,2)</f>
        <v>0</v>
      </c>
      <c r="K131" s="187" t="s">
        <v>125</v>
      </c>
      <c r="L131" s="38"/>
      <c r="M131" s="192" t="s">
        <v>1</v>
      </c>
      <c r="N131" s="193" t="s">
        <v>38</v>
      </c>
      <c r="O131" s="70"/>
      <c r="P131" s="194">
        <f>O131*H131</f>
        <v>0</v>
      </c>
      <c r="Q131" s="194">
        <v>0</v>
      </c>
      <c r="R131" s="194">
        <f>Q131*H131</f>
        <v>0</v>
      </c>
      <c r="S131" s="194">
        <v>0</v>
      </c>
      <c r="T131" s="195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96" t="s">
        <v>126</v>
      </c>
      <c r="AT131" s="196" t="s">
        <v>121</v>
      </c>
      <c r="AU131" s="196" t="s">
        <v>83</v>
      </c>
      <c r="AY131" s="16" t="s">
        <v>119</v>
      </c>
      <c r="BE131" s="197">
        <f>IF(N131="základní",J131,0)</f>
        <v>0</v>
      </c>
      <c r="BF131" s="197">
        <f>IF(N131="snížená",J131,0)</f>
        <v>0</v>
      </c>
      <c r="BG131" s="197">
        <f>IF(N131="zákl. přenesená",J131,0)</f>
        <v>0</v>
      </c>
      <c r="BH131" s="197">
        <f>IF(N131="sníž. přenesená",J131,0)</f>
        <v>0</v>
      </c>
      <c r="BI131" s="197">
        <f>IF(N131="nulová",J131,0)</f>
        <v>0</v>
      </c>
      <c r="BJ131" s="16" t="s">
        <v>81</v>
      </c>
      <c r="BK131" s="197">
        <f>ROUND(I131*H131,2)</f>
        <v>0</v>
      </c>
      <c r="BL131" s="16" t="s">
        <v>126</v>
      </c>
      <c r="BM131" s="196" t="s">
        <v>139</v>
      </c>
    </row>
    <row r="132" spans="1:65" s="2" customFormat="1" ht="29.25">
      <c r="A132" s="33"/>
      <c r="B132" s="34"/>
      <c r="C132" s="35"/>
      <c r="D132" s="198" t="s">
        <v>128</v>
      </c>
      <c r="E132" s="35"/>
      <c r="F132" s="199" t="s">
        <v>140</v>
      </c>
      <c r="G132" s="35"/>
      <c r="H132" s="35"/>
      <c r="I132" s="200"/>
      <c r="J132" s="35"/>
      <c r="K132" s="35"/>
      <c r="L132" s="38"/>
      <c r="M132" s="201"/>
      <c r="N132" s="202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128</v>
      </c>
      <c r="AU132" s="16" t="s">
        <v>83</v>
      </c>
    </row>
    <row r="133" spans="1:65" s="2" customFormat="1" ht="19.5">
      <c r="A133" s="33"/>
      <c r="B133" s="34"/>
      <c r="C133" s="35"/>
      <c r="D133" s="198" t="s">
        <v>141</v>
      </c>
      <c r="E133" s="35"/>
      <c r="F133" s="203" t="s">
        <v>142</v>
      </c>
      <c r="G133" s="35"/>
      <c r="H133" s="35"/>
      <c r="I133" s="200"/>
      <c r="J133" s="35"/>
      <c r="K133" s="35"/>
      <c r="L133" s="38"/>
      <c r="M133" s="201"/>
      <c r="N133" s="202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141</v>
      </c>
      <c r="AU133" s="16" t="s">
        <v>83</v>
      </c>
    </row>
    <row r="134" spans="1:65" s="2" customFormat="1" ht="24.2" customHeight="1">
      <c r="A134" s="33"/>
      <c r="B134" s="34"/>
      <c r="C134" s="185" t="s">
        <v>126</v>
      </c>
      <c r="D134" s="185" t="s">
        <v>121</v>
      </c>
      <c r="E134" s="186" t="s">
        <v>143</v>
      </c>
      <c r="F134" s="187" t="s">
        <v>144</v>
      </c>
      <c r="G134" s="188" t="s">
        <v>145</v>
      </c>
      <c r="H134" s="189">
        <v>0.61</v>
      </c>
      <c r="I134" s="190"/>
      <c r="J134" s="191">
        <f>ROUND(I134*H134,2)</f>
        <v>0</v>
      </c>
      <c r="K134" s="187" t="s">
        <v>125</v>
      </c>
      <c r="L134" s="38"/>
      <c r="M134" s="192" t="s">
        <v>1</v>
      </c>
      <c r="N134" s="193" t="s">
        <v>38</v>
      </c>
      <c r="O134" s="70"/>
      <c r="P134" s="194">
        <f>O134*H134</f>
        <v>0</v>
      </c>
      <c r="Q134" s="194">
        <v>0</v>
      </c>
      <c r="R134" s="194">
        <f>Q134*H134</f>
        <v>0</v>
      </c>
      <c r="S134" s="194">
        <v>0</v>
      </c>
      <c r="T134" s="195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6" t="s">
        <v>126</v>
      </c>
      <c r="AT134" s="196" t="s">
        <v>121</v>
      </c>
      <c r="AU134" s="196" t="s">
        <v>83</v>
      </c>
      <c r="AY134" s="16" t="s">
        <v>119</v>
      </c>
      <c r="BE134" s="197">
        <f>IF(N134="základní",J134,0)</f>
        <v>0</v>
      </c>
      <c r="BF134" s="197">
        <f>IF(N134="snížená",J134,0)</f>
        <v>0</v>
      </c>
      <c r="BG134" s="197">
        <f>IF(N134="zákl. přenesená",J134,0)</f>
        <v>0</v>
      </c>
      <c r="BH134" s="197">
        <f>IF(N134="sníž. přenesená",J134,0)</f>
        <v>0</v>
      </c>
      <c r="BI134" s="197">
        <f>IF(N134="nulová",J134,0)</f>
        <v>0</v>
      </c>
      <c r="BJ134" s="16" t="s">
        <v>81</v>
      </c>
      <c r="BK134" s="197">
        <f>ROUND(I134*H134,2)</f>
        <v>0</v>
      </c>
      <c r="BL134" s="16" t="s">
        <v>126</v>
      </c>
      <c r="BM134" s="196" t="s">
        <v>146</v>
      </c>
    </row>
    <row r="135" spans="1:65" s="2" customFormat="1" ht="58.5">
      <c r="A135" s="33"/>
      <c r="B135" s="34"/>
      <c r="C135" s="35"/>
      <c r="D135" s="198" t="s">
        <v>128</v>
      </c>
      <c r="E135" s="35"/>
      <c r="F135" s="199" t="s">
        <v>147</v>
      </c>
      <c r="G135" s="35"/>
      <c r="H135" s="35"/>
      <c r="I135" s="200"/>
      <c r="J135" s="35"/>
      <c r="K135" s="35"/>
      <c r="L135" s="38"/>
      <c r="M135" s="201"/>
      <c r="N135" s="202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128</v>
      </c>
      <c r="AU135" s="16" t="s">
        <v>83</v>
      </c>
    </row>
    <row r="136" spans="1:65" s="2" customFormat="1" ht="24.2" customHeight="1">
      <c r="A136" s="33"/>
      <c r="B136" s="34"/>
      <c r="C136" s="185" t="s">
        <v>148</v>
      </c>
      <c r="D136" s="185" t="s">
        <v>121</v>
      </c>
      <c r="E136" s="186" t="s">
        <v>149</v>
      </c>
      <c r="F136" s="187" t="s">
        <v>150</v>
      </c>
      <c r="G136" s="188" t="s">
        <v>151</v>
      </c>
      <c r="H136" s="189">
        <v>846</v>
      </c>
      <c r="I136" s="190"/>
      <c r="J136" s="191">
        <f>ROUND(I136*H136,2)</f>
        <v>0</v>
      </c>
      <c r="K136" s="187" t="s">
        <v>125</v>
      </c>
      <c r="L136" s="38"/>
      <c r="M136" s="192" t="s">
        <v>1</v>
      </c>
      <c r="N136" s="193" t="s">
        <v>38</v>
      </c>
      <c r="O136" s="70"/>
      <c r="P136" s="194">
        <f>O136*H136</f>
        <v>0</v>
      </c>
      <c r="Q136" s="194">
        <v>0</v>
      </c>
      <c r="R136" s="194">
        <f>Q136*H136</f>
        <v>0</v>
      </c>
      <c r="S136" s="194">
        <v>0</v>
      </c>
      <c r="T136" s="195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6" t="s">
        <v>126</v>
      </c>
      <c r="AT136" s="196" t="s">
        <v>121</v>
      </c>
      <c r="AU136" s="196" t="s">
        <v>83</v>
      </c>
      <c r="AY136" s="16" t="s">
        <v>119</v>
      </c>
      <c r="BE136" s="197">
        <f>IF(N136="základní",J136,0)</f>
        <v>0</v>
      </c>
      <c r="BF136" s="197">
        <f>IF(N136="snížená",J136,0)</f>
        <v>0</v>
      </c>
      <c r="BG136" s="197">
        <f>IF(N136="zákl. přenesená",J136,0)</f>
        <v>0</v>
      </c>
      <c r="BH136" s="197">
        <f>IF(N136="sníž. přenesená",J136,0)</f>
        <v>0</v>
      </c>
      <c r="BI136" s="197">
        <f>IF(N136="nulová",J136,0)</f>
        <v>0</v>
      </c>
      <c r="BJ136" s="16" t="s">
        <v>81</v>
      </c>
      <c r="BK136" s="197">
        <f>ROUND(I136*H136,2)</f>
        <v>0</v>
      </c>
      <c r="BL136" s="16" t="s">
        <v>126</v>
      </c>
      <c r="BM136" s="196" t="s">
        <v>152</v>
      </c>
    </row>
    <row r="137" spans="1:65" s="2" customFormat="1" ht="48.75">
      <c r="A137" s="33"/>
      <c r="B137" s="34"/>
      <c r="C137" s="35"/>
      <c r="D137" s="198" t="s">
        <v>128</v>
      </c>
      <c r="E137" s="35"/>
      <c r="F137" s="199" t="s">
        <v>153</v>
      </c>
      <c r="G137" s="35"/>
      <c r="H137" s="35"/>
      <c r="I137" s="200"/>
      <c r="J137" s="35"/>
      <c r="K137" s="35"/>
      <c r="L137" s="38"/>
      <c r="M137" s="201"/>
      <c r="N137" s="202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128</v>
      </c>
      <c r="AU137" s="16" t="s">
        <v>83</v>
      </c>
    </row>
    <row r="138" spans="1:65" s="13" customFormat="1">
      <c r="B138" s="204"/>
      <c r="C138" s="205"/>
      <c r="D138" s="198" t="s">
        <v>154</v>
      </c>
      <c r="E138" s="206" t="s">
        <v>1</v>
      </c>
      <c r="F138" s="207" t="s">
        <v>155</v>
      </c>
      <c r="G138" s="205"/>
      <c r="H138" s="208">
        <v>846</v>
      </c>
      <c r="I138" s="209"/>
      <c r="J138" s="205"/>
      <c r="K138" s="205"/>
      <c r="L138" s="210"/>
      <c r="M138" s="211"/>
      <c r="N138" s="212"/>
      <c r="O138" s="212"/>
      <c r="P138" s="212"/>
      <c r="Q138" s="212"/>
      <c r="R138" s="212"/>
      <c r="S138" s="212"/>
      <c r="T138" s="213"/>
      <c r="AT138" s="214" t="s">
        <v>154</v>
      </c>
      <c r="AU138" s="214" t="s">
        <v>83</v>
      </c>
      <c r="AV138" s="13" t="s">
        <v>83</v>
      </c>
      <c r="AW138" s="13" t="s">
        <v>30</v>
      </c>
      <c r="AX138" s="13" t="s">
        <v>73</v>
      </c>
      <c r="AY138" s="214" t="s">
        <v>119</v>
      </c>
    </row>
    <row r="139" spans="1:65" s="14" customFormat="1">
      <c r="B139" s="215"/>
      <c r="C139" s="216"/>
      <c r="D139" s="198" t="s">
        <v>154</v>
      </c>
      <c r="E139" s="217" t="s">
        <v>1</v>
      </c>
      <c r="F139" s="218" t="s">
        <v>156</v>
      </c>
      <c r="G139" s="216"/>
      <c r="H139" s="219">
        <v>846</v>
      </c>
      <c r="I139" s="220"/>
      <c r="J139" s="216"/>
      <c r="K139" s="216"/>
      <c r="L139" s="221"/>
      <c r="M139" s="222"/>
      <c r="N139" s="223"/>
      <c r="O139" s="223"/>
      <c r="P139" s="223"/>
      <c r="Q139" s="223"/>
      <c r="R139" s="223"/>
      <c r="S139" s="223"/>
      <c r="T139" s="224"/>
      <c r="AT139" s="225" t="s">
        <v>154</v>
      </c>
      <c r="AU139" s="225" t="s">
        <v>83</v>
      </c>
      <c r="AV139" s="14" t="s">
        <v>126</v>
      </c>
      <c r="AW139" s="14" t="s">
        <v>30</v>
      </c>
      <c r="AX139" s="14" t="s">
        <v>81</v>
      </c>
      <c r="AY139" s="225" t="s">
        <v>119</v>
      </c>
    </row>
    <row r="140" spans="1:65" s="2" customFormat="1" ht="24.2" customHeight="1">
      <c r="A140" s="33"/>
      <c r="B140" s="34"/>
      <c r="C140" s="185" t="s">
        <v>157</v>
      </c>
      <c r="D140" s="185" t="s">
        <v>121</v>
      </c>
      <c r="E140" s="186" t="s">
        <v>158</v>
      </c>
      <c r="F140" s="187" t="s">
        <v>159</v>
      </c>
      <c r="G140" s="188" t="s">
        <v>160</v>
      </c>
      <c r="H140" s="189">
        <v>710</v>
      </c>
      <c r="I140" s="190"/>
      <c r="J140" s="191">
        <f>ROUND(I140*H140,2)</f>
        <v>0</v>
      </c>
      <c r="K140" s="187" t="s">
        <v>125</v>
      </c>
      <c r="L140" s="38"/>
      <c r="M140" s="192" t="s">
        <v>1</v>
      </c>
      <c r="N140" s="193" t="s">
        <v>38</v>
      </c>
      <c r="O140" s="70"/>
      <c r="P140" s="194">
        <f>O140*H140</f>
        <v>0</v>
      </c>
      <c r="Q140" s="194">
        <v>0</v>
      </c>
      <c r="R140" s="194">
        <f>Q140*H140</f>
        <v>0</v>
      </c>
      <c r="S140" s="194">
        <v>0</v>
      </c>
      <c r="T140" s="195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6" t="s">
        <v>126</v>
      </c>
      <c r="AT140" s="196" t="s">
        <v>121</v>
      </c>
      <c r="AU140" s="196" t="s">
        <v>83</v>
      </c>
      <c r="AY140" s="16" t="s">
        <v>119</v>
      </c>
      <c r="BE140" s="197">
        <f>IF(N140="základní",J140,0)</f>
        <v>0</v>
      </c>
      <c r="BF140" s="197">
        <f>IF(N140="snížená",J140,0)</f>
        <v>0</v>
      </c>
      <c r="BG140" s="197">
        <f>IF(N140="zákl. přenesená",J140,0)</f>
        <v>0</v>
      </c>
      <c r="BH140" s="197">
        <f>IF(N140="sníž. přenesená",J140,0)</f>
        <v>0</v>
      </c>
      <c r="BI140" s="197">
        <f>IF(N140="nulová",J140,0)</f>
        <v>0</v>
      </c>
      <c r="BJ140" s="16" t="s">
        <v>81</v>
      </c>
      <c r="BK140" s="197">
        <f>ROUND(I140*H140,2)</f>
        <v>0</v>
      </c>
      <c r="BL140" s="16" t="s">
        <v>126</v>
      </c>
      <c r="BM140" s="196" t="s">
        <v>161</v>
      </c>
    </row>
    <row r="141" spans="1:65" s="2" customFormat="1" ht="39">
      <c r="A141" s="33"/>
      <c r="B141" s="34"/>
      <c r="C141" s="35"/>
      <c r="D141" s="198" t="s">
        <v>128</v>
      </c>
      <c r="E141" s="35"/>
      <c r="F141" s="199" t="s">
        <v>162</v>
      </c>
      <c r="G141" s="35"/>
      <c r="H141" s="35"/>
      <c r="I141" s="200"/>
      <c r="J141" s="35"/>
      <c r="K141" s="35"/>
      <c r="L141" s="38"/>
      <c r="M141" s="201"/>
      <c r="N141" s="202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128</v>
      </c>
      <c r="AU141" s="16" t="s">
        <v>83</v>
      </c>
    </row>
    <row r="142" spans="1:65" s="13" customFormat="1">
      <c r="B142" s="204"/>
      <c r="C142" s="205"/>
      <c r="D142" s="198" t="s">
        <v>154</v>
      </c>
      <c r="E142" s="206" t="s">
        <v>1</v>
      </c>
      <c r="F142" s="207" t="s">
        <v>163</v>
      </c>
      <c r="G142" s="205"/>
      <c r="H142" s="208">
        <v>180</v>
      </c>
      <c r="I142" s="209"/>
      <c r="J142" s="205"/>
      <c r="K142" s="205"/>
      <c r="L142" s="210"/>
      <c r="M142" s="211"/>
      <c r="N142" s="212"/>
      <c r="O142" s="212"/>
      <c r="P142" s="212"/>
      <c r="Q142" s="212"/>
      <c r="R142" s="212"/>
      <c r="S142" s="212"/>
      <c r="T142" s="213"/>
      <c r="AT142" s="214" t="s">
        <v>154</v>
      </c>
      <c r="AU142" s="214" t="s">
        <v>83</v>
      </c>
      <c r="AV142" s="13" t="s">
        <v>83</v>
      </c>
      <c r="AW142" s="13" t="s">
        <v>30</v>
      </c>
      <c r="AX142" s="13" t="s">
        <v>73</v>
      </c>
      <c r="AY142" s="214" t="s">
        <v>119</v>
      </c>
    </row>
    <row r="143" spans="1:65" s="13" customFormat="1">
      <c r="B143" s="204"/>
      <c r="C143" s="205"/>
      <c r="D143" s="198" t="s">
        <v>154</v>
      </c>
      <c r="E143" s="206" t="s">
        <v>1</v>
      </c>
      <c r="F143" s="207" t="s">
        <v>164</v>
      </c>
      <c r="G143" s="205"/>
      <c r="H143" s="208">
        <v>530</v>
      </c>
      <c r="I143" s="209"/>
      <c r="J143" s="205"/>
      <c r="K143" s="205"/>
      <c r="L143" s="210"/>
      <c r="M143" s="211"/>
      <c r="N143" s="212"/>
      <c r="O143" s="212"/>
      <c r="P143" s="212"/>
      <c r="Q143" s="212"/>
      <c r="R143" s="212"/>
      <c r="S143" s="212"/>
      <c r="T143" s="213"/>
      <c r="AT143" s="214" t="s">
        <v>154</v>
      </c>
      <c r="AU143" s="214" t="s">
        <v>83</v>
      </c>
      <c r="AV143" s="13" t="s">
        <v>83</v>
      </c>
      <c r="AW143" s="13" t="s">
        <v>30</v>
      </c>
      <c r="AX143" s="13" t="s">
        <v>73</v>
      </c>
      <c r="AY143" s="214" t="s">
        <v>119</v>
      </c>
    </row>
    <row r="144" spans="1:65" s="14" customFormat="1">
      <c r="B144" s="215"/>
      <c r="C144" s="216"/>
      <c r="D144" s="198" t="s">
        <v>154</v>
      </c>
      <c r="E144" s="217" t="s">
        <v>1</v>
      </c>
      <c r="F144" s="218" t="s">
        <v>156</v>
      </c>
      <c r="G144" s="216"/>
      <c r="H144" s="219">
        <v>710</v>
      </c>
      <c r="I144" s="220"/>
      <c r="J144" s="216"/>
      <c r="K144" s="216"/>
      <c r="L144" s="221"/>
      <c r="M144" s="222"/>
      <c r="N144" s="223"/>
      <c r="O144" s="223"/>
      <c r="P144" s="223"/>
      <c r="Q144" s="223"/>
      <c r="R144" s="223"/>
      <c r="S144" s="223"/>
      <c r="T144" s="224"/>
      <c r="AT144" s="225" t="s">
        <v>154</v>
      </c>
      <c r="AU144" s="225" t="s">
        <v>83</v>
      </c>
      <c r="AV144" s="14" t="s">
        <v>126</v>
      </c>
      <c r="AW144" s="14" t="s">
        <v>30</v>
      </c>
      <c r="AX144" s="14" t="s">
        <v>81</v>
      </c>
      <c r="AY144" s="225" t="s">
        <v>119</v>
      </c>
    </row>
    <row r="145" spans="1:65" s="2" customFormat="1" ht="24.2" customHeight="1">
      <c r="A145" s="33"/>
      <c r="B145" s="34"/>
      <c r="C145" s="185" t="s">
        <v>165</v>
      </c>
      <c r="D145" s="185" t="s">
        <v>121</v>
      </c>
      <c r="E145" s="186" t="s">
        <v>166</v>
      </c>
      <c r="F145" s="187" t="s">
        <v>167</v>
      </c>
      <c r="G145" s="188" t="s">
        <v>151</v>
      </c>
      <c r="H145" s="189">
        <v>860</v>
      </c>
      <c r="I145" s="190"/>
      <c r="J145" s="191">
        <f>ROUND(I145*H145,2)</f>
        <v>0</v>
      </c>
      <c r="K145" s="187" t="s">
        <v>125</v>
      </c>
      <c r="L145" s="38"/>
      <c r="M145" s="192" t="s">
        <v>1</v>
      </c>
      <c r="N145" s="193" t="s">
        <v>38</v>
      </c>
      <c r="O145" s="70"/>
      <c r="P145" s="194">
        <f>O145*H145</f>
        <v>0</v>
      </c>
      <c r="Q145" s="194">
        <v>0</v>
      </c>
      <c r="R145" s="194">
        <f>Q145*H145</f>
        <v>0</v>
      </c>
      <c r="S145" s="194">
        <v>0</v>
      </c>
      <c r="T145" s="195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6" t="s">
        <v>126</v>
      </c>
      <c r="AT145" s="196" t="s">
        <v>121</v>
      </c>
      <c r="AU145" s="196" t="s">
        <v>83</v>
      </c>
      <c r="AY145" s="16" t="s">
        <v>119</v>
      </c>
      <c r="BE145" s="197">
        <f>IF(N145="základní",J145,0)</f>
        <v>0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16" t="s">
        <v>81</v>
      </c>
      <c r="BK145" s="197">
        <f>ROUND(I145*H145,2)</f>
        <v>0</v>
      </c>
      <c r="BL145" s="16" t="s">
        <v>126</v>
      </c>
      <c r="BM145" s="196" t="s">
        <v>168</v>
      </c>
    </row>
    <row r="146" spans="1:65" s="2" customFormat="1" ht="39">
      <c r="A146" s="33"/>
      <c r="B146" s="34"/>
      <c r="C146" s="35"/>
      <c r="D146" s="198" t="s">
        <v>128</v>
      </c>
      <c r="E146" s="35"/>
      <c r="F146" s="199" t="s">
        <v>169</v>
      </c>
      <c r="G146" s="35"/>
      <c r="H146" s="35"/>
      <c r="I146" s="200"/>
      <c r="J146" s="35"/>
      <c r="K146" s="35"/>
      <c r="L146" s="38"/>
      <c r="M146" s="201"/>
      <c r="N146" s="202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128</v>
      </c>
      <c r="AU146" s="16" t="s">
        <v>83</v>
      </c>
    </row>
    <row r="147" spans="1:65" s="13" customFormat="1">
      <c r="B147" s="204"/>
      <c r="C147" s="205"/>
      <c r="D147" s="198" t="s">
        <v>154</v>
      </c>
      <c r="E147" s="206" t="s">
        <v>1</v>
      </c>
      <c r="F147" s="207" t="s">
        <v>170</v>
      </c>
      <c r="G147" s="205"/>
      <c r="H147" s="208">
        <v>720</v>
      </c>
      <c r="I147" s="209"/>
      <c r="J147" s="205"/>
      <c r="K147" s="205"/>
      <c r="L147" s="210"/>
      <c r="M147" s="211"/>
      <c r="N147" s="212"/>
      <c r="O147" s="212"/>
      <c r="P147" s="212"/>
      <c r="Q147" s="212"/>
      <c r="R147" s="212"/>
      <c r="S147" s="212"/>
      <c r="T147" s="213"/>
      <c r="AT147" s="214" t="s">
        <v>154</v>
      </c>
      <c r="AU147" s="214" t="s">
        <v>83</v>
      </c>
      <c r="AV147" s="13" t="s">
        <v>83</v>
      </c>
      <c r="AW147" s="13" t="s">
        <v>30</v>
      </c>
      <c r="AX147" s="13" t="s">
        <v>73</v>
      </c>
      <c r="AY147" s="214" t="s">
        <v>119</v>
      </c>
    </row>
    <row r="148" spans="1:65" s="13" customFormat="1">
      <c r="B148" s="204"/>
      <c r="C148" s="205"/>
      <c r="D148" s="198" t="s">
        <v>154</v>
      </c>
      <c r="E148" s="206" t="s">
        <v>1</v>
      </c>
      <c r="F148" s="207" t="s">
        <v>171</v>
      </c>
      <c r="G148" s="205"/>
      <c r="H148" s="208">
        <v>120</v>
      </c>
      <c r="I148" s="209"/>
      <c r="J148" s="205"/>
      <c r="K148" s="205"/>
      <c r="L148" s="210"/>
      <c r="M148" s="211"/>
      <c r="N148" s="212"/>
      <c r="O148" s="212"/>
      <c r="P148" s="212"/>
      <c r="Q148" s="212"/>
      <c r="R148" s="212"/>
      <c r="S148" s="212"/>
      <c r="T148" s="213"/>
      <c r="AT148" s="214" t="s">
        <v>154</v>
      </c>
      <c r="AU148" s="214" t="s">
        <v>83</v>
      </c>
      <c r="AV148" s="13" t="s">
        <v>83</v>
      </c>
      <c r="AW148" s="13" t="s">
        <v>30</v>
      </c>
      <c r="AX148" s="13" t="s">
        <v>73</v>
      </c>
      <c r="AY148" s="214" t="s">
        <v>119</v>
      </c>
    </row>
    <row r="149" spans="1:65" s="13" customFormat="1">
      <c r="B149" s="204"/>
      <c r="C149" s="205"/>
      <c r="D149" s="198" t="s">
        <v>154</v>
      </c>
      <c r="E149" s="206" t="s">
        <v>1</v>
      </c>
      <c r="F149" s="207" t="s">
        <v>172</v>
      </c>
      <c r="G149" s="205"/>
      <c r="H149" s="208">
        <v>20</v>
      </c>
      <c r="I149" s="209"/>
      <c r="J149" s="205"/>
      <c r="K149" s="205"/>
      <c r="L149" s="210"/>
      <c r="M149" s="211"/>
      <c r="N149" s="212"/>
      <c r="O149" s="212"/>
      <c r="P149" s="212"/>
      <c r="Q149" s="212"/>
      <c r="R149" s="212"/>
      <c r="S149" s="212"/>
      <c r="T149" s="213"/>
      <c r="AT149" s="214" t="s">
        <v>154</v>
      </c>
      <c r="AU149" s="214" t="s">
        <v>83</v>
      </c>
      <c r="AV149" s="13" t="s">
        <v>83</v>
      </c>
      <c r="AW149" s="13" t="s">
        <v>30</v>
      </c>
      <c r="AX149" s="13" t="s">
        <v>73</v>
      </c>
      <c r="AY149" s="214" t="s">
        <v>119</v>
      </c>
    </row>
    <row r="150" spans="1:65" s="14" customFormat="1">
      <c r="B150" s="215"/>
      <c r="C150" s="216"/>
      <c r="D150" s="198" t="s">
        <v>154</v>
      </c>
      <c r="E150" s="217" t="s">
        <v>1</v>
      </c>
      <c r="F150" s="218" t="s">
        <v>156</v>
      </c>
      <c r="G150" s="216"/>
      <c r="H150" s="219">
        <v>860</v>
      </c>
      <c r="I150" s="220"/>
      <c r="J150" s="216"/>
      <c r="K150" s="216"/>
      <c r="L150" s="221"/>
      <c r="M150" s="222"/>
      <c r="N150" s="223"/>
      <c r="O150" s="223"/>
      <c r="P150" s="223"/>
      <c r="Q150" s="223"/>
      <c r="R150" s="223"/>
      <c r="S150" s="223"/>
      <c r="T150" s="224"/>
      <c r="AT150" s="225" t="s">
        <v>154</v>
      </c>
      <c r="AU150" s="225" t="s">
        <v>83</v>
      </c>
      <c r="AV150" s="14" t="s">
        <v>126</v>
      </c>
      <c r="AW150" s="14" t="s">
        <v>30</v>
      </c>
      <c r="AX150" s="14" t="s">
        <v>81</v>
      </c>
      <c r="AY150" s="225" t="s">
        <v>119</v>
      </c>
    </row>
    <row r="151" spans="1:65" s="2" customFormat="1" ht="24.2" customHeight="1">
      <c r="A151" s="33"/>
      <c r="B151" s="34"/>
      <c r="C151" s="185" t="s">
        <v>173</v>
      </c>
      <c r="D151" s="185" t="s">
        <v>121</v>
      </c>
      <c r="E151" s="186" t="s">
        <v>174</v>
      </c>
      <c r="F151" s="187" t="s">
        <v>175</v>
      </c>
      <c r="G151" s="188" t="s">
        <v>160</v>
      </c>
      <c r="H151" s="189">
        <v>2440</v>
      </c>
      <c r="I151" s="190"/>
      <c r="J151" s="191">
        <f>ROUND(I151*H151,2)</f>
        <v>0</v>
      </c>
      <c r="K151" s="187" t="s">
        <v>125</v>
      </c>
      <c r="L151" s="38"/>
      <c r="M151" s="192" t="s">
        <v>1</v>
      </c>
      <c r="N151" s="193" t="s">
        <v>38</v>
      </c>
      <c r="O151" s="70"/>
      <c r="P151" s="194">
        <f>O151*H151</f>
        <v>0</v>
      </c>
      <c r="Q151" s="194">
        <v>0</v>
      </c>
      <c r="R151" s="194">
        <f>Q151*H151</f>
        <v>0</v>
      </c>
      <c r="S151" s="194">
        <v>0</v>
      </c>
      <c r="T151" s="195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6" t="s">
        <v>126</v>
      </c>
      <c r="AT151" s="196" t="s">
        <v>121</v>
      </c>
      <c r="AU151" s="196" t="s">
        <v>83</v>
      </c>
      <c r="AY151" s="16" t="s">
        <v>119</v>
      </c>
      <c r="BE151" s="197">
        <f>IF(N151="základní",J151,0)</f>
        <v>0</v>
      </c>
      <c r="BF151" s="197">
        <f>IF(N151="snížená",J151,0)</f>
        <v>0</v>
      </c>
      <c r="BG151" s="197">
        <f>IF(N151="zákl. přenesená",J151,0)</f>
        <v>0</v>
      </c>
      <c r="BH151" s="197">
        <f>IF(N151="sníž. přenesená",J151,0)</f>
        <v>0</v>
      </c>
      <c r="BI151" s="197">
        <f>IF(N151="nulová",J151,0)</f>
        <v>0</v>
      </c>
      <c r="BJ151" s="16" t="s">
        <v>81</v>
      </c>
      <c r="BK151" s="197">
        <f>ROUND(I151*H151,2)</f>
        <v>0</v>
      </c>
      <c r="BL151" s="16" t="s">
        <v>126</v>
      </c>
      <c r="BM151" s="196" t="s">
        <v>176</v>
      </c>
    </row>
    <row r="152" spans="1:65" s="2" customFormat="1" ht="39">
      <c r="A152" s="33"/>
      <c r="B152" s="34"/>
      <c r="C152" s="35"/>
      <c r="D152" s="198" t="s">
        <v>128</v>
      </c>
      <c r="E152" s="35"/>
      <c r="F152" s="199" t="s">
        <v>177</v>
      </c>
      <c r="G152" s="35"/>
      <c r="H152" s="35"/>
      <c r="I152" s="200"/>
      <c r="J152" s="35"/>
      <c r="K152" s="35"/>
      <c r="L152" s="38"/>
      <c r="M152" s="201"/>
      <c r="N152" s="202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128</v>
      </c>
      <c r="AU152" s="16" t="s">
        <v>83</v>
      </c>
    </row>
    <row r="153" spans="1:65" s="2" customFormat="1" ht="19.5">
      <c r="A153" s="33"/>
      <c r="B153" s="34"/>
      <c r="C153" s="35"/>
      <c r="D153" s="198" t="s">
        <v>141</v>
      </c>
      <c r="E153" s="35"/>
      <c r="F153" s="203" t="s">
        <v>178</v>
      </c>
      <c r="G153" s="35"/>
      <c r="H153" s="35"/>
      <c r="I153" s="200"/>
      <c r="J153" s="35"/>
      <c r="K153" s="35"/>
      <c r="L153" s="38"/>
      <c r="M153" s="201"/>
      <c r="N153" s="202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141</v>
      </c>
      <c r="AU153" s="16" t="s">
        <v>83</v>
      </c>
    </row>
    <row r="154" spans="1:65" s="13" customFormat="1">
      <c r="B154" s="204"/>
      <c r="C154" s="205"/>
      <c r="D154" s="198" t="s">
        <v>154</v>
      </c>
      <c r="E154" s="206" t="s">
        <v>1</v>
      </c>
      <c r="F154" s="207" t="s">
        <v>179</v>
      </c>
      <c r="G154" s="205"/>
      <c r="H154" s="208">
        <v>2440</v>
      </c>
      <c r="I154" s="209"/>
      <c r="J154" s="205"/>
      <c r="K154" s="205"/>
      <c r="L154" s="210"/>
      <c r="M154" s="211"/>
      <c r="N154" s="212"/>
      <c r="O154" s="212"/>
      <c r="P154" s="212"/>
      <c r="Q154" s="212"/>
      <c r="R154" s="212"/>
      <c r="S154" s="212"/>
      <c r="T154" s="213"/>
      <c r="AT154" s="214" t="s">
        <v>154</v>
      </c>
      <c r="AU154" s="214" t="s">
        <v>83</v>
      </c>
      <c r="AV154" s="13" t="s">
        <v>83</v>
      </c>
      <c r="AW154" s="13" t="s">
        <v>30</v>
      </c>
      <c r="AX154" s="13" t="s">
        <v>73</v>
      </c>
      <c r="AY154" s="214" t="s">
        <v>119</v>
      </c>
    </row>
    <row r="155" spans="1:65" s="14" customFormat="1">
      <c r="B155" s="215"/>
      <c r="C155" s="216"/>
      <c r="D155" s="198" t="s">
        <v>154</v>
      </c>
      <c r="E155" s="217" t="s">
        <v>1</v>
      </c>
      <c r="F155" s="218" t="s">
        <v>156</v>
      </c>
      <c r="G155" s="216"/>
      <c r="H155" s="219">
        <v>2440</v>
      </c>
      <c r="I155" s="220"/>
      <c r="J155" s="216"/>
      <c r="K155" s="216"/>
      <c r="L155" s="221"/>
      <c r="M155" s="222"/>
      <c r="N155" s="223"/>
      <c r="O155" s="223"/>
      <c r="P155" s="223"/>
      <c r="Q155" s="223"/>
      <c r="R155" s="223"/>
      <c r="S155" s="223"/>
      <c r="T155" s="224"/>
      <c r="AT155" s="225" t="s">
        <v>154</v>
      </c>
      <c r="AU155" s="225" t="s">
        <v>83</v>
      </c>
      <c r="AV155" s="14" t="s">
        <v>126</v>
      </c>
      <c r="AW155" s="14" t="s">
        <v>30</v>
      </c>
      <c r="AX155" s="14" t="s">
        <v>81</v>
      </c>
      <c r="AY155" s="225" t="s">
        <v>119</v>
      </c>
    </row>
    <row r="156" spans="1:65" s="2" customFormat="1" ht="24.2" customHeight="1">
      <c r="A156" s="33"/>
      <c r="B156" s="34"/>
      <c r="C156" s="185" t="s">
        <v>180</v>
      </c>
      <c r="D156" s="185" t="s">
        <v>121</v>
      </c>
      <c r="E156" s="186" t="s">
        <v>181</v>
      </c>
      <c r="F156" s="187" t="s">
        <v>182</v>
      </c>
      <c r="G156" s="188" t="s">
        <v>151</v>
      </c>
      <c r="H156" s="189">
        <v>600</v>
      </c>
      <c r="I156" s="190"/>
      <c r="J156" s="191">
        <f>ROUND(I156*H156,2)</f>
        <v>0</v>
      </c>
      <c r="K156" s="187" t="s">
        <v>125</v>
      </c>
      <c r="L156" s="38"/>
      <c r="M156" s="192" t="s">
        <v>1</v>
      </c>
      <c r="N156" s="193" t="s">
        <v>38</v>
      </c>
      <c r="O156" s="70"/>
      <c r="P156" s="194">
        <f>O156*H156</f>
        <v>0</v>
      </c>
      <c r="Q156" s="194">
        <v>0</v>
      </c>
      <c r="R156" s="194">
        <f>Q156*H156</f>
        <v>0</v>
      </c>
      <c r="S156" s="194">
        <v>0</v>
      </c>
      <c r="T156" s="195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6" t="s">
        <v>126</v>
      </c>
      <c r="AT156" s="196" t="s">
        <v>121</v>
      </c>
      <c r="AU156" s="196" t="s">
        <v>83</v>
      </c>
      <c r="AY156" s="16" t="s">
        <v>119</v>
      </c>
      <c r="BE156" s="197">
        <f>IF(N156="základní",J156,0)</f>
        <v>0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6" t="s">
        <v>81</v>
      </c>
      <c r="BK156" s="197">
        <f>ROUND(I156*H156,2)</f>
        <v>0</v>
      </c>
      <c r="BL156" s="16" t="s">
        <v>126</v>
      </c>
      <c r="BM156" s="196" t="s">
        <v>183</v>
      </c>
    </row>
    <row r="157" spans="1:65" s="2" customFormat="1" ht="78">
      <c r="A157" s="33"/>
      <c r="B157" s="34"/>
      <c r="C157" s="35"/>
      <c r="D157" s="198" t="s">
        <v>128</v>
      </c>
      <c r="E157" s="35"/>
      <c r="F157" s="199" t="s">
        <v>184</v>
      </c>
      <c r="G157" s="35"/>
      <c r="H157" s="35"/>
      <c r="I157" s="200"/>
      <c r="J157" s="35"/>
      <c r="K157" s="35"/>
      <c r="L157" s="38"/>
      <c r="M157" s="201"/>
      <c r="N157" s="202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128</v>
      </c>
      <c r="AU157" s="16" t="s">
        <v>83</v>
      </c>
    </row>
    <row r="158" spans="1:65" s="13" customFormat="1">
      <c r="B158" s="204"/>
      <c r="C158" s="205"/>
      <c r="D158" s="198" t="s">
        <v>154</v>
      </c>
      <c r="E158" s="206" t="s">
        <v>1</v>
      </c>
      <c r="F158" s="207" t="s">
        <v>185</v>
      </c>
      <c r="G158" s="205"/>
      <c r="H158" s="208">
        <v>600</v>
      </c>
      <c r="I158" s="209"/>
      <c r="J158" s="205"/>
      <c r="K158" s="205"/>
      <c r="L158" s="210"/>
      <c r="M158" s="211"/>
      <c r="N158" s="212"/>
      <c r="O158" s="212"/>
      <c r="P158" s="212"/>
      <c r="Q158" s="212"/>
      <c r="R158" s="212"/>
      <c r="S158" s="212"/>
      <c r="T158" s="213"/>
      <c r="AT158" s="214" t="s">
        <v>154</v>
      </c>
      <c r="AU158" s="214" t="s">
        <v>83</v>
      </c>
      <c r="AV158" s="13" t="s">
        <v>83</v>
      </c>
      <c r="AW158" s="13" t="s">
        <v>30</v>
      </c>
      <c r="AX158" s="13" t="s">
        <v>73</v>
      </c>
      <c r="AY158" s="214" t="s">
        <v>119</v>
      </c>
    </row>
    <row r="159" spans="1:65" s="14" customFormat="1">
      <c r="B159" s="215"/>
      <c r="C159" s="216"/>
      <c r="D159" s="198" t="s">
        <v>154</v>
      </c>
      <c r="E159" s="217" t="s">
        <v>1</v>
      </c>
      <c r="F159" s="218" t="s">
        <v>156</v>
      </c>
      <c r="G159" s="216"/>
      <c r="H159" s="219">
        <v>600</v>
      </c>
      <c r="I159" s="220"/>
      <c r="J159" s="216"/>
      <c r="K159" s="216"/>
      <c r="L159" s="221"/>
      <c r="M159" s="222"/>
      <c r="N159" s="223"/>
      <c r="O159" s="223"/>
      <c r="P159" s="223"/>
      <c r="Q159" s="223"/>
      <c r="R159" s="223"/>
      <c r="S159" s="223"/>
      <c r="T159" s="224"/>
      <c r="AT159" s="225" t="s">
        <v>154</v>
      </c>
      <c r="AU159" s="225" t="s">
        <v>83</v>
      </c>
      <c r="AV159" s="14" t="s">
        <v>126</v>
      </c>
      <c r="AW159" s="14" t="s">
        <v>30</v>
      </c>
      <c r="AX159" s="14" t="s">
        <v>81</v>
      </c>
      <c r="AY159" s="225" t="s">
        <v>119</v>
      </c>
    </row>
    <row r="160" spans="1:65" s="2" customFormat="1" ht="24.2" customHeight="1">
      <c r="A160" s="33"/>
      <c r="B160" s="34"/>
      <c r="C160" s="185" t="s">
        <v>186</v>
      </c>
      <c r="D160" s="185" t="s">
        <v>121</v>
      </c>
      <c r="E160" s="186" t="s">
        <v>187</v>
      </c>
      <c r="F160" s="187" t="s">
        <v>188</v>
      </c>
      <c r="G160" s="188" t="s">
        <v>145</v>
      </c>
      <c r="H160" s="189">
        <v>0.61</v>
      </c>
      <c r="I160" s="190"/>
      <c r="J160" s="191">
        <f>ROUND(I160*H160,2)</f>
        <v>0</v>
      </c>
      <c r="K160" s="187" t="s">
        <v>125</v>
      </c>
      <c r="L160" s="38"/>
      <c r="M160" s="192" t="s">
        <v>1</v>
      </c>
      <c r="N160" s="193" t="s">
        <v>38</v>
      </c>
      <c r="O160" s="70"/>
      <c r="P160" s="194">
        <f>O160*H160</f>
        <v>0</v>
      </c>
      <c r="Q160" s="194">
        <v>0</v>
      </c>
      <c r="R160" s="194">
        <f>Q160*H160</f>
        <v>0</v>
      </c>
      <c r="S160" s="194">
        <v>0</v>
      </c>
      <c r="T160" s="195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96" t="s">
        <v>126</v>
      </c>
      <c r="AT160" s="196" t="s">
        <v>121</v>
      </c>
      <c r="AU160" s="196" t="s">
        <v>83</v>
      </c>
      <c r="AY160" s="16" t="s">
        <v>119</v>
      </c>
      <c r="BE160" s="197">
        <f>IF(N160="základní",J160,0)</f>
        <v>0</v>
      </c>
      <c r="BF160" s="197">
        <f>IF(N160="snížená",J160,0)</f>
        <v>0</v>
      </c>
      <c r="BG160" s="197">
        <f>IF(N160="zákl. přenesená",J160,0)</f>
        <v>0</v>
      </c>
      <c r="BH160" s="197">
        <f>IF(N160="sníž. přenesená",J160,0)</f>
        <v>0</v>
      </c>
      <c r="BI160" s="197">
        <f>IF(N160="nulová",J160,0)</f>
        <v>0</v>
      </c>
      <c r="BJ160" s="16" t="s">
        <v>81</v>
      </c>
      <c r="BK160" s="197">
        <f>ROUND(I160*H160,2)</f>
        <v>0</v>
      </c>
      <c r="BL160" s="16" t="s">
        <v>126</v>
      </c>
      <c r="BM160" s="196" t="s">
        <v>189</v>
      </c>
    </row>
    <row r="161" spans="1:65" s="2" customFormat="1" ht="48.75">
      <c r="A161" s="33"/>
      <c r="B161" s="34"/>
      <c r="C161" s="35"/>
      <c r="D161" s="198" t="s">
        <v>128</v>
      </c>
      <c r="E161" s="35"/>
      <c r="F161" s="199" t="s">
        <v>190</v>
      </c>
      <c r="G161" s="35"/>
      <c r="H161" s="35"/>
      <c r="I161" s="200"/>
      <c r="J161" s="35"/>
      <c r="K161" s="35"/>
      <c r="L161" s="38"/>
      <c r="M161" s="201"/>
      <c r="N161" s="202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128</v>
      </c>
      <c r="AU161" s="16" t="s">
        <v>83</v>
      </c>
    </row>
    <row r="162" spans="1:65" s="2" customFormat="1" ht="24.2" customHeight="1">
      <c r="A162" s="33"/>
      <c r="B162" s="34"/>
      <c r="C162" s="185" t="s">
        <v>191</v>
      </c>
      <c r="D162" s="185" t="s">
        <v>121</v>
      </c>
      <c r="E162" s="186" t="s">
        <v>192</v>
      </c>
      <c r="F162" s="187" t="s">
        <v>193</v>
      </c>
      <c r="G162" s="188" t="s">
        <v>151</v>
      </c>
      <c r="H162" s="189">
        <v>50</v>
      </c>
      <c r="I162" s="190"/>
      <c r="J162" s="191">
        <f>ROUND(I162*H162,2)</f>
        <v>0</v>
      </c>
      <c r="K162" s="187" t="s">
        <v>125</v>
      </c>
      <c r="L162" s="38"/>
      <c r="M162" s="192" t="s">
        <v>1</v>
      </c>
      <c r="N162" s="193" t="s">
        <v>38</v>
      </c>
      <c r="O162" s="70"/>
      <c r="P162" s="194">
        <f>O162*H162</f>
        <v>0</v>
      </c>
      <c r="Q162" s="194">
        <v>0</v>
      </c>
      <c r="R162" s="194">
        <f>Q162*H162</f>
        <v>0</v>
      </c>
      <c r="S162" s="194">
        <v>0</v>
      </c>
      <c r="T162" s="195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96" t="s">
        <v>126</v>
      </c>
      <c r="AT162" s="196" t="s">
        <v>121</v>
      </c>
      <c r="AU162" s="196" t="s">
        <v>83</v>
      </c>
      <c r="AY162" s="16" t="s">
        <v>119</v>
      </c>
      <c r="BE162" s="197">
        <f>IF(N162="základní",J162,0)</f>
        <v>0</v>
      </c>
      <c r="BF162" s="197">
        <f>IF(N162="snížená",J162,0)</f>
        <v>0</v>
      </c>
      <c r="BG162" s="197">
        <f>IF(N162="zákl. přenesená",J162,0)</f>
        <v>0</v>
      </c>
      <c r="BH162" s="197">
        <f>IF(N162="sníž. přenesená",J162,0)</f>
        <v>0</v>
      </c>
      <c r="BI162" s="197">
        <f>IF(N162="nulová",J162,0)</f>
        <v>0</v>
      </c>
      <c r="BJ162" s="16" t="s">
        <v>81</v>
      </c>
      <c r="BK162" s="197">
        <f>ROUND(I162*H162,2)</f>
        <v>0</v>
      </c>
      <c r="BL162" s="16" t="s">
        <v>126</v>
      </c>
      <c r="BM162" s="196" t="s">
        <v>194</v>
      </c>
    </row>
    <row r="163" spans="1:65" s="2" customFormat="1" ht="48.75">
      <c r="A163" s="33"/>
      <c r="B163" s="34"/>
      <c r="C163" s="35"/>
      <c r="D163" s="198" t="s">
        <v>128</v>
      </c>
      <c r="E163" s="35"/>
      <c r="F163" s="199" t="s">
        <v>195</v>
      </c>
      <c r="G163" s="35"/>
      <c r="H163" s="35"/>
      <c r="I163" s="200"/>
      <c r="J163" s="35"/>
      <c r="K163" s="35"/>
      <c r="L163" s="38"/>
      <c r="M163" s="201"/>
      <c r="N163" s="202"/>
      <c r="O163" s="70"/>
      <c r="P163" s="70"/>
      <c r="Q163" s="70"/>
      <c r="R163" s="70"/>
      <c r="S163" s="70"/>
      <c r="T163" s="71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128</v>
      </c>
      <c r="AU163" s="16" t="s">
        <v>83</v>
      </c>
    </row>
    <row r="164" spans="1:65" s="2" customFormat="1" ht="24.2" customHeight="1">
      <c r="A164" s="33"/>
      <c r="B164" s="34"/>
      <c r="C164" s="185" t="s">
        <v>196</v>
      </c>
      <c r="D164" s="185" t="s">
        <v>121</v>
      </c>
      <c r="E164" s="186" t="s">
        <v>197</v>
      </c>
      <c r="F164" s="187" t="s">
        <v>198</v>
      </c>
      <c r="G164" s="188" t="s">
        <v>160</v>
      </c>
      <c r="H164" s="189">
        <v>1220</v>
      </c>
      <c r="I164" s="190"/>
      <c r="J164" s="191">
        <f>ROUND(I164*H164,2)</f>
        <v>0</v>
      </c>
      <c r="K164" s="187" t="s">
        <v>125</v>
      </c>
      <c r="L164" s="38"/>
      <c r="M164" s="192" t="s">
        <v>1</v>
      </c>
      <c r="N164" s="193" t="s">
        <v>38</v>
      </c>
      <c r="O164" s="70"/>
      <c r="P164" s="194">
        <f>O164*H164</f>
        <v>0</v>
      </c>
      <c r="Q164" s="194">
        <v>0</v>
      </c>
      <c r="R164" s="194">
        <f>Q164*H164</f>
        <v>0</v>
      </c>
      <c r="S164" s="194">
        <v>0</v>
      </c>
      <c r="T164" s="195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96" t="s">
        <v>126</v>
      </c>
      <c r="AT164" s="196" t="s">
        <v>121</v>
      </c>
      <c r="AU164" s="196" t="s">
        <v>83</v>
      </c>
      <c r="AY164" s="16" t="s">
        <v>119</v>
      </c>
      <c r="BE164" s="197">
        <f>IF(N164="základní",J164,0)</f>
        <v>0</v>
      </c>
      <c r="BF164" s="197">
        <f>IF(N164="snížená",J164,0)</f>
        <v>0</v>
      </c>
      <c r="BG164" s="197">
        <f>IF(N164="zákl. přenesená",J164,0)</f>
        <v>0</v>
      </c>
      <c r="BH164" s="197">
        <f>IF(N164="sníž. přenesená",J164,0)</f>
        <v>0</v>
      </c>
      <c r="BI164" s="197">
        <f>IF(N164="nulová",J164,0)</f>
        <v>0</v>
      </c>
      <c r="BJ164" s="16" t="s">
        <v>81</v>
      </c>
      <c r="BK164" s="197">
        <f>ROUND(I164*H164,2)</f>
        <v>0</v>
      </c>
      <c r="BL164" s="16" t="s">
        <v>126</v>
      </c>
      <c r="BM164" s="196" t="s">
        <v>199</v>
      </c>
    </row>
    <row r="165" spans="1:65" s="2" customFormat="1" ht="48.75">
      <c r="A165" s="33"/>
      <c r="B165" s="34"/>
      <c r="C165" s="35"/>
      <c r="D165" s="198" t="s">
        <v>128</v>
      </c>
      <c r="E165" s="35"/>
      <c r="F165" s="199" t="s">
        <v>200</v>
      </c>
      <c r="G165" s="35"/>
      <c r="H165" s="35"/>
      <c r="I165" s="200"/>
      <c r="J165" s="35"/>
      <c r="K165" s="35"/>
      <c r="L165" s="38"/>
      <c r="M165" s="201"/>
      <c r="N165" s="202"/>
      <c r="O165" s="70"/>
      <c r="P165" s="70"/>
      <c r="Q165" s="70"/>
      <c r="R165" s="70"/>
      <c r="S165" s="70"/>
      <c r="T165" s="7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128</v>
      </c>
      <c r="AU165" s="16" t="s">
        <v>83</v>
      </c>
    </row>
    <row r="166" spans="1:65" s="13" customFormat="1">
      <c r="B166" s="204"/>
      <c r="C166" s="205"/>
      <c r="D166" s="198" t="s">
        <v>154</v>
      </c>
      <c r="E166" s="206" t="s">
        <v>1</v>
      </c>
      <c r="F166" s="207" t="s">
        <v>201</v>
      </c>
      <c r="G166" s="205"/>
      <c r="H166" s="208">
        <v>610</v>
      </c>
      <c r="I166" s="209"/>
      <c r="J166" s="205"/>
      <c r="K166" s="205"/>
      <c r="L166" s="210"/>
      <c r="M166" s="211"/>
      <c r="N166" s="212"/>
      <c r="O166" s="212"/>
      <c r="P166" s="212"/>
      <c r="Q166" s="212"/>
      <c r="R166" s="212"/>
      <c r="S166" s="212"/>
      <c r="T166" s="213"/>
      <c r="AT166" s="214" t="s">
        <v>154</v>
      </c>
      <c r="AU166" s="214" t="s">
        <v>83</v>
      </c>
      <c r="AV166" s="13" t="s">
        <v>83</v>
      </c>
      <c r="AW166" s="13" t="s">
        <v>30</v>
      </c>
      <c r="AX166" s="13" t="s">
        <v>73</v>
      </c>
      <c r="AY166" s="214" t="s">
        <v>119</v>
      </c>
    </row>
    <row r="167" spans="1:65" s="13" customFormat="1">
      <c r="B167" s="204"/>
      <c r="C167" s="205"/>
      <c r="D167" s="198" t="s">
        <v>154</v>
      </c>
      <c r="E167" s="206" t="s">
        <v>1</v>
      </c>
      <c r="F167" s="207" t="s">
        <v>201</v>
      </c>
      <c r="G167" s="205"/>
      <c r="H167" s="208">
        <v>610</v>
      </c>
      <c r="I167" s="209"/>
      <c r="J167" s="205"/>
      <c r="K167" s="205"/>
      <c r="L167" s="210"/>
      <c r="M167" s="211"/>
      <c r="N167" s="212"/>
      <c r="O167" s="212"/>
      <c r="P167" s="212"/>
      <c r="Q167" s="212"/>
      <c r="R167" s="212"/>
      <c r="S167" s="212"/>
      <c r="T167" s="213"/>
      <c r="AT167" s="214" t="s">
        <v>154</v>
      </c>
      <c r="AU167" s="214" t="s">
        <v>83</v>
      </c>
      <c r="AV167" s="13" t="s">
        <v>83</v>
      </c>
      <c r="AW167" s="13" t="s">
        <v>30</v>
      </c>
      <c r="AX167" s="13" t="s">
        <v>73</v>
      </c>
      <c r="AY167" s="214" t="s">
        <v>119</v>
      </c>
    </row>
    <row r="168" spans="1:65" s="14" customFormat="1">
      <c r="B168" s="215"/>
      <c r="C168" s="216"/>
      <c r="D168" s="198" t="s">
        <v>154</v>
      </c>
      <c r="E168" s="217" t="s">
        <v>1</v>
      </c>
      <c r="F168" s="218" t="s">
        <v>156</v>
      </c>
      <c r="G168" s="216"/>
      <c r="H168" s="219">
        <v>1220</v>
      </c>
      <c r="I168" s="220"/>
      <c r="J168" s="216"/>
      <c r="K168" s="216"/>
      <c r="L168" s="221"/>
      <c r="M168" s="222"/>
      <c r="N168" s="223"/>
      <c r="O168" s="223"/>
      <c r="P168" s="223"/>
      <c r="Q168" s="223"/>
      <c r="R168" s="223"/>
      <c r="S168" s="223"/>
      <c r="T168" s="224"/>
      <c r="AT168" s="225" t="s">
        <v>154</v>
      </c>
      <c r="AU168" s="225" t="s">
        <v>83</v>
      </c>
      <c r="AV168" s="14" t="s">
        <v>126</v>
      </c>
      <c r="AW168" s="14" t="s">
        <v>30</v>
      </c>
      <c r="AX168" s="14" t="s">
        <v>81</v>
      </c>
      <c r="AY168" s="225" t="s">
        <v>119</v>
      </c>
    </row>
    <row r="169" spans="1:65" s="12" customFormat="1" ht="22.9" customHeight="1">
      <c r="B169" s="169"/>
      <c r="C169" s="170"/>
      <c r="D169" s="171" t="s">
        <v>72</v>
      </c>
      <c r="E169" s="183" t="s">
        <v>202</v>
      </c>
      <c r="F169" s="183" t="s">
        <v>203</v>
      </c>
      <c r="G169" s="170"/>
      <c r="H169" s="170"/>
      <c r="I169" s="173"/>
      <c r="J169" s="184">
        <f>BK169</f>
        <v>0</v>
      </c>
      <c r="K169" s="170"/>
      <c r="L169" s="175"/>
      <c r="M169" s="176"/>
      <c r="N169" s="177"/>
      <c r="O169" s="177"/>
      <c r="P169" s="178">
        <f>SUM(P170:P178)</f>
        <v>0</v>
      </c>
      <c r="Q169" s="177"/>
      <c r="R169" s="178">
        <f>SUM(R170:R178)</f>
        <v>0</v>
      </c>
      <c r="S169" s="177"/>
      <c r="T169" s="179">
        <f>SUM(T170:T178)</f>
        <v>0</v>
      </c>
      <c r="AR169" s="180" t="s">
        <v>81</v>
      </c>
      <c r="AT169" s="181" t="s">
        <v>72</v>
      </c>
      <c r="AU169" s="181" t="s">
        <v>81</v>
      </c>
      <c r="AY169" s="180" t="s">
        <v>119</v>
      </c>
      <c r="BK169" s="182">
        <f>SUM(BK170:BK178)</f>
        <v>0</v>
      </c>
    </row>
    <row r="170" spans="1:65" s="2" customFormat="1" ht="24.2" customHeight="1">
      <c r="A170" s="33"/>
      <c r="B170" s="34"/>
      <c r="C170" s="185" t="s">
        <v>204</v>
      </c>
      <c r="D170" s="185" t="s">
        <v>121</v>
      </c>
      <c r="E170" s="186" t="s">
        <v>205</v>
      </c>
      <c r="F170" s="187" t="s">
        <v>206</v>
      </c>
      <c r="G170" s="188" t="s">
        <v>207</v>
      </c>
      <c r="H170" s="189">
        <v>8</v>
      </c>
      <c r="I170" s="190"/>
      <c r="J170" s="191">
        <f>ROUND(I170*H170,2)</f>
        <v>0</v>
      </c>
      <c r="K170" s="187" t="s">
        <v>125</v>
      </c>
      <c r="L170" s="38"/>
      <c r="M170" s="192" t="s">
        <v>1</v>
      </c>
      <c r="N170" s="193" t="s">
        <v>38</v>
      </c>
      <c r="O170" s="70"/>
      <c r="P170" s="194">
        <f>O170*H170</f>
        <v>0</v>
      </c>
      <c r="Q170" s="194">
        <v>0</v>
      </c>
      <c r="R170" s="194">
        <f>Q170*H170</f>
        <v>0</v>
      </c>
      <c r="S170" s="194">
        <v>0</v>
      </c>
      <c r="T170" s="195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96" t="s">
        <v>126</v>
      </c>
      <c r="AT170" s="196" t="s">
        <v>121</v>
      </c>
      <c r="AU170" s="196" t="s">
        <v>83</v>
      </c>
      <c r="AY170" s="16" t="s">
        <v>119</v>
      </c>
      <c r="BE170" s="197">
        <f>IF(N170="základní",J170,0)</f>
        <v>0</v>
      </c>
      <c r="BF170" s="197">
        <f>IF(N170="snížená",J170,0)</f>
        <v>0</v>
      </c>
      <c r="BG170" s="197">
        <f>IF(N170="zákl. přenesená",J170,0)</f>
        <v>0</v>
      </c>
      <c r="BH170" s="197">
        <f>IF(N170="sníž. přenesená",J170,0)</f>
        <v>0</v>
      </c>
      <c r="BI170" s="197">
        <f>IF(N170="nulová",J170,0)</f>
        <v>0</v>
      </c>
      <c r="BJ170" s="16" t="s">
        <v>81</v>
      </c>
      <c r="BK170" s="197">
        <f>ROUND(I170*H170,2)</f>
        <v>0</v>
      </c>
      <c r="BL170" s="16" t="s">
        <v>126</v>
      </c>
      <c r="BM170" s="196" t="s">
        <v>208</v>
      </c>
    </row>
    <row r="171" spans="1:65" s="2" customFormat="1" ht="68.25">
      <c r="A171" s="33"/>
      <c r="B171" s="34"/>
      <c r="C171" s="35"/>
      <c r="D171" s="198" t="s">
        <v>128</v>
      </c>
      <c r="E171" s="35"/>
      <c r="F171" s="199" t="s">
        <v>209</v>
      </c>
      <c r="G171" s="35"/>
      <c r="H171" s="35"/>
      <c r="I171" s="200"/>
      <c r="J171" s="35"/>
      <c r="K171" s="35"/>
      <c r="L171" s="38"/>
      <c r="M171" s="201"/>
      <c r="N171" s="202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128</v>
      </c>
      <c r="AU171" s="16" t="s">
        <v>83</v>
      </c>
    </row>
    <row r="172" spans="1:65" s="2" customFormat="1" ht="24.2" customHeight="1">
      <c r="A172" s="33"/>
      <c r="B172" s="34"/>
      <c r="C172" s="185" t="s">
        <v>210</v>
      </c>
      <c r="D172" s="185" t="s">
        <v>121</v>
      </c>
      <c r="E172" s="186" t="s">
        <v>211</v>
      </c>
      <c r="F172" s="187" t="s">
        <v>212</v>
      </c>
      <c r="G172" s="188" t="s">
        <v>207</v>
      </c>
      <c r="H172" s="189">
        <v>20</v>
      </c>
      <c r="I172" s="190"/>
      <c r="J172" s="191">
        <f>ROUND(I172*H172,2)</f>
        <v>0</v>
      </c>
      <c r="K172" s="187" t="s">
        <v>125</v>
      </c>
      <c r="L172" s="38"/>
      <c r="M172" s="192" t="s">
        <v>1</v>
      </c>
      <c r="N172" s="193" t="s">
        <v>38</v>
      </c>
      <c r="O172" s="70"/>
      <c r="P172" s="194">
        <f>O172*H172</f>
        <v>0</v>
      </c>
      <c r="Q172" s="194">
        <v>0</v>
      </c>
      <c r="R172" s="194">
        <f>Q172*H172</f>
        <v>0</v>
      </c>
      <c r="S172" s="194">
        <v>0</v>
      </c>
      <c r="T172" s="195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96" t="s">
        <v>126</v>
      </c>
      <c r="AT172" s="196" t="s">
        <v>121</v>
      </c>
      <c r="AU172" s="196" t="s">
        <v>83</v>
      </c>
      <c r="AY172" s="16" t="s">
        <v>119</v>
      </c>
      <c r="BE172" s="197">
        <f>IF(N172="základní",J172,0)</f>
        <v>0</v>
      </c>
      <c r="BF172" s="197">
        <f>IF(N172="snížená",J172,0)</f>
        <v>0</v>
      </c>
      <c r="BG172" s="197">
        <f>IF(N172="zákl. přenesená",J172,0)</f>
        <v>0</v>
      </c>
      <c r="BH172" s="197">
        <f>IF(N172="sníž. přenesená",J172,0)</f>
        <v>0</v>
      </c>
      <c r="BI172" s="197">
        <f>IF(N172="nulová",J172,0)</f>
        <v>0</v>
      </c>
      <c r="BJ172" s="16" t="s">
        <v>81</v>
      </c>
      <c r="BK172" s="197">
        <f>ROUND(I172*H172,2)</f>
        <v>0</v>
      </c>
      <c r="BL172" s="16" t="s">
        <v>126</v>
      </c>
      <c r="BM172" s="196" t="s">
        <v>213</v>
      </c>
    </row>
    <row r="173" spans="1:65" s="2" customFormat="1" ht="87.75">
      <c r="A173" s="33"/>
      <c r="B173" s="34"/>
      <c r="C173" s="35"/>
      <c r="D173" s="198" t="s">
        <v>128</v>
      </c>
      <c r="E173" s="35"/>
      <c r="F173" s="199" t="s">
        <v>214</v>
      </c>
      <c r="G173" s="35"/>
      <c r="H173" s="35"/>
      <c r="I173" s="200"/>
      <c r="J173" s="35"/>
      <c r="K173" s="35"/>
      <c r="L173" s="38"/>
      <c r="M173" s="201"/>
      <c r="N173" s="202"/>
      <c r="O173" s="70"/>
      <c r="P173" s="70"/>
      <c r="Q173" s="70"/>
      <c r="R173" s="70"/>
      <c r="S173" s="70"/>
      <c r="T173" s="71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128</v>
      </c>
      <c r="AU173" s="16" t="s">
        <v>83</v>
      </c>
    </row>
    <row r="174" spans="1:65" s="2" customFormat="1" ht="24.2" customHeight="1">
      <c r="A174" s="33"/>
      <c r="B174" s="34"/>
      <c r="C174" s="185" t="s">
        <v>8</v>
      </c>
      <c r="D174" s="185" t="s">
        <v>121</v>
      </c>
      <c r="E174" s="186" t="s">
        <v>215</v>
      </c>
      <c r="F174" s="187" t="s">
        <v>216</v>
      </c>
      <c r="G174" s="188" t="s">
        <v>207</v>
      </c>
      <c r="H174" s="189">
        <v>2</v>
      </c>
      <c r="I174" s="190"/>
      <c r="J174" s="191">
        <f>ROUND(I174*H174,2)</f>
        <v>0</v>
      </c>
      <c r="K174" s="187" t="s">
        <v>125</v>
      </c>
      <c r="L174" s="38"/>
      <c r="M174" s="192" t="s">
        <v>1</v>
      </c>
      <c r="N174" s="193" t="s">
        <v>38</v>
      </c>
      <c r="O174" s="70"/>
      <c r="P174" s="194">
        <f>O174*H174</f>
        <v>0</v>
      </c>
      <c r="Q174" s="194">
        <v>0</v>
      </c>
      <c r="R174" s="194">
        <f>Q174*H174</f>
        <v>0</v>
      </c>
      <c r="S174" s="194">
        <v>0</v>
      </c>
      <c r="T174" s="195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96" t="s">
        <v>126</v>
      </c>
      <c r="AT174" s="196" t="s">
        <v>121</v>
      </c>
      <c r="AU174" s="196" t="s">
        <v>83</v>
      </c>
      <c r="AY174" s="16" t="s">
        <v>119</v>
      </c>
      <c r="BE174" s="197">
        <f>IF(N174="základní",J174,0)</f>
        <v>0</v>
      </c>
      <c r="BF174" s="197">
        <f>IF(N174="snížená",J174,0)</f>
        <v>0</v>
      </c>
      <c r="BG174" s="197">
        <f>IF(N174="zákl. přenesená",J174,0)</f>
        <v>0</v>
      </c>
      <c r="BH174" s="197">
        <f>IF(N174="sníž. přenesená",J174,0)</f>
        <v>0</v>
      </c>
      <c r="BI174" s="197">
        <f>IF(N174="nulová",J174,0)</f>
        <v>0</v>
      </c>
      <c r="BJ174" s="16" t="s">
        <v>81</v>
      </c>
      <c r="BK174" s="197">
        <f>ROUND(I174*H174,2)</f>
        <v>0</v>
      </c>
      <c r="BL174" s="16" t="s">
        <v>126</v>
      </c>
      <c r="BM174" s="196" t="s">
        <v>217</v>
      </c>
    </row>
    <row r="175" spans="1:65" s="2" customFormat="1" ht="58.5">
      <c r="A175" s="33"/>
      <c r="B175" s="34"/>
      <c r="C175" s="35"/>
      <c r="D175" s="198" t="s">
        <v>128</v>
      </c>
      <c r="E175" s="35"/>
      <c r="F175" s="199" t="s">
        <v>218</v>
      </c>
      <c r="G175" s="35"/>
      <c r="H175" s="35"/>
      <c r="I175" s="200"/>
      <c r="J175" s="35"/>
      <c r="K175" s="35"/>
      <c r="L175" s="38"/>
      <c r="M175" s="201"/>
      <c r="N175" s="202"/>
      <c r="O175" s="70"/>
      <c r="P175" s="70"/>
      <c r="Q175" s="70"/>
      <c r="R175" s="70"/>
      <c r="S175" s="70"/>
      <c r="T175" s="71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128</v>
      </c>
      <c r="AU175" s="16" t="s">
        <v>83</v>
      </c>
    </row>
    <row r="176" spans="1:65" s="2" customFormat="1" ht="37.9" customHeight="1">
      <c r="A176" s="33"/>
      <c r="B176" s="34"/>
      <c r="C176" s="185" t="s">
        <v>219</v>
      </c>
      <c r="D176" s="185" t="s">
        <v>121</v>
      </c>
      <c r="E176" s="186" t="s">
        <v>220</v>
      </c>
      <c r="F176" s="187" t="s">
        <v>221</v>
      </c>
      <c r="G176" s="188" t="s">
        <v>132</v>
      </c>
      <c r="H176" s="189">
        <v>1400</v>
      </c>
      <c r="I176" s="190"/>
      <c r="J176" s="191">
        <f>ROUND(I176*H176,2)</f>
        <v>0</v>
      </c>
      <c r="K176" s="187" t="s">
        <v>125</v>
      </c>
      <c r="L176" s="38"/>
      <c r="M176" s="192" t="s">
        <v>1</v>
      </c>
      <c r="N176" s="193" t="s">
        <v>38</v>
      </c>
      <c r="O176" s="70"/>
      <c r="P176" s="194">
        <f>O176*H176</f>
        <v>0</v>
      </c>
      <c r="Q176" s="194">
        <v>0</v>
      </c>
      <c r="R176" s="194">
        <f>Q176*H176</f>
        <v>0</v>
      </c>
      <c r="S176" s="194">
        <v>0</v>
      </c>
      <c r="T176" s="195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96" t="s">
        <v>126</v>
      </c>
      <c r="AT176" s="196" t="s">
        <v>121</v>
      </c>
      <c r="AU176" s="196" t="s">
        <v>83</v>
      </c>
      <c r="AY176" s="16" t="s">
        <v>119</v>
      </c>
      <c r="BE176" s="197">
        <f>IF(N176="základní",J176,0)</f>
        <v>0</v>
      </c>
      <c r="BF176" s="197">
        <f>IF(N176="snížená",J176,0)</f>
        <v>0</v>
      </c>
      <c r="BG176" s="197">
        <f>IF(N176="zákl. přenesená",J176,0)</f>
        <v>0</v>
      </c>
      <c r="BH176" s="197">
        <f>IF(N176="sníž. přenesená",J176,0)</f>
        <v>0</v>
      </c>
      <c r="BI176" s="197">
        <f>IF(N176="nulová",J176,0)</f>
        <v>0</v>
      </c>
      <c r="BJ176" s="16" t="s">
        <v>81</v>
      </c>
      <c r="BK176" s="197">
        <f>ROUND(I176*H176,2)</f>
        <v>0</v>
      </c>
      <c r="BL176" s="16" t="s">
        <v>126</v>
      </c>
      <c r="BM176" s="196" t="s">
        <v>222</v>
      </c>
    </row>
    <row r="177" spans="1:65" s="2" customFormat="1" ht="58.5">
      <c r="A177" s="33"/>
      <c r="B177" s="34"/>
      <c r="C177" s="35"/>
      <c r="D177" s="198" t="s">
        <v>128</v>
      </c>
      <c r="E177" s="35"/>
      <c r="F177" s="199" t="s">
        <v>223</v>
      </c>
      <c r="G177" s="35"/>
      <c r="H177" s="35"/>
      <c r="I177" s="200"/>
      <c r="J177" s="35"/>
      <c r="K177" s="35"/>
      <c r="L177" s="38"/>
      <c r="M177" s="201"/>
      <c r="N177" s="202"/>
      <c r="O177" s="70"/>
      <c r="P177" s="70"/>
      <c r="Q177" s="70"/>
      <c r="R177" s="70"/>
      <c r="S177" s="70"/>
      <c r="T177" s="71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128</v>
      </c>
      <c r="AU177" s="16" t="s">
        <v>83</v>
      </c>
    </row>
    <row r="178" spans="1:65" s="2" customFormat="1" ht="19.5">
      <c r="A178" s="33"/>
      <c r="B178" s="34"/>
      <c r="C178" s="35"/>
      <c r="D178" s="198" t="s">
        <v>141</v>
      </c>
      <c r="E178" s="35"/>
      <c r="F178" s="203" t="s">
        <v>224</v>
      </c>
      <c r="G178" s="35"/>
      <c r="H178" s="35"/>
      <c r="I178" s="200"/>
      <c r="J178" s="35"/>
      <c r="K178" s="35"/>
      <c r="L178" s="38"/>
      <c r="M178" s="201"/>
      <c r="N178" s="202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141</v>
      </c>
      <c r="AU178" s="16" t="s">
        <v>83</v>
      </c>
    </row>
    <row r="179" spans="1:65" s="12" customFormat="1" ht="22.9" customHeight="1">
      <c r="B179" s="169"/>
      <c r="C179" s="170"/>
      <c r="D179" s="171" t="s">
        <v>72</v>
      </c>
      <c r="E179" s="183" t="s">
        <v>225</v>
      </c>
      <c r="F179" s="183" t="s">
        <v>226</v>
      </c>
      <c r="G179" s="170"/>
      <c r="H179" s="170"/>
      <c r="I179" s="173"/>
      <c r="J179" s="184">
        <f>BK179</f>
        <v>0</v>
      </c>
      <c r="K179" s="170"/>
      <c r="L179" s="175"/>
      <c r="M179" s="176"/>
      <c r="N179" s="177"/>
      <c r="O179" s="177"/>
      <c r="P179" s="178">
        <f>SUM(P180:P190)</f>
        <v>0</v>
      </c>
      <c r="Q179" s="177"/>
      <c r="R179" s="178">
        <f>SUM(R180:R190)</f>
        <v>0</v>
      </c>
      <c r="S179" s="177"/>
      <c r="T179" s="179">
        <f>SUM(T180:T190)</f>
        <v>0</v>
      </c>
      <c r="AR179" s="180" t="s">
        <v>81</v>
      </c>
      <c r="AT179" s="181" t="s">
        <v>72</v>
      </c>
      <c r="AU179" s="181" t="s">
        <v>81</v>
      </c>
      <c r="AY179" s="180" t="s">
        <v>119</v>
      </c>
      <c r="BK179" s="182">
        <f>SUM(BK180:BK190)</f>
        <v>0</v>
      </c>
    </row>
    <row r="180" spans="1:65" s="2" customFormat="1" ht="24.2" customHeight="1">
      <c r="A180" s="33"/>
      <c r="B180" s="34"/>
      <c r="C180" s="185" t="s">
        <v>227</v>
      </c>
      <c r="D180" s="185" t="s">
        <v>121</v>
      </c>
      <c r="E180" s="186" t="s">
        <v>228</v>
      </c>
      <c r="F180" s="187" t="s">
        <v>229</v>
      </c>
      <c r="G180" s="188" t="s">
        <v>145</v>
      </c>
      <c r="H180" s="189">
        <v>1.3</v>
      </c>
      <c r="I180" s="190"/>
      <c r="J180" s="191">
        <f>ROUND(I180*H180,2)</f>
        <v>0</v>
      </c>
      <c r="K180" s="187" t="s">
        <v>125</v>
      </c>
      <c r="L180" s="38"/>
      <c r="M180" s="192" t="s">
        <v>1</v>
      </c>
      <c r="N180" s="193" t="s">
        <v>38</v>
      </c>
      <c r="O180" s="70"/>
      <c r="P180" s="194">
        <f>O180*H180</f>
        <v>0</v>
      </c>
      <c r="Q180" s="194">
        <v>0</v>
      </c>
      <c r="R180" s="194">
        <f>Q180*H180</f>
        <v>0</v>
      </c>
      <c r="S180" s="194">
        <v>0</v>
      </c>
      <c r="T180" s="195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96" t="s">
        <v>126</v>
      </c>
      <c r="AT180" s="196" t="s">
        <v>121</v>
      </c>
      <c r="AU180" s="196" t="s">
        <v>83</v>
      </c>
      <c r="AY180" s="16" t="s">
        <v>119</v>
      </c>
      <c r="BE180" s="197">
        <f>IF(N180="základní",J180,0)</f>
        <v>0</v>
      </c>
      <c r="BF180" s="197">
        <f>IF(N180="snížená",J180,0)</f>
        <v>0</v>
      </c>
      <c r="BG180" s="197">
        <f>IF(N180="zákl. přenesená",J180,0)</f>
        <v>0</v>
      </c>
      <c r="BH180" s="197">
        <f>IF(N180="sníž. přenesená",J180,0)</f>
        <v>0</v>
      </c>
      <c r="BI180" s="197">
        <f>IF(N180="nulová",J180,0)</f>
        <v>0</v>
      </c>
      <c r="BJ180" s="16" t="s">
        <v>81</v>
      </c>
      <c r="BK180" s="197">
        <f>ROUND(I180*H180,2)</f>
        <v>0</v>
      </c>
      <c r="BL180" s="16" t="s">
        <v>126</v>
      </c>
      <c r="BM180" s="196" t="s">
        <v>230</v>
      </c>
    </row>
    <row r="181" spans="1:65" s="2" customFormat="1" ht="78">
      <c r="A181" s="33"/>
      <c r="B181" s="34"/>
      <c r="C181" s="35"/>
      <c r="D181" s="198" t="s">
        <v>128</v>
      </c>
      <c r="E181" s="35"/>
      <c r="F181" s="199" t="s">
        <v>231</v>
      </c>
      <c r="G181" s="35"/>
      <c r="H181" s="35"/>
      <c r="I181" s="200"/>
      <c r="J181" s="35"/>
      <c r="K181" s="35"/>
      <c r="L181" s="38"/>
      <c r="M181" s="201"/>
      <c r="N181" s="202"/>
      <c r="O181" s="70"/>
      <c r="P181" s="70"/>
      <c r="Q181" s="70"/>
      <c r="R181" s="70"/>
      <c r="S181" s="70"/>
      <c r="T181" s="71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128</v>
      </c>
      <c r="AU181" s="16" t="s">
        <v>83</v>
      </c>
    </row>
    <row r="182" spans="1:65" s="2" customFormat="1" ht="19.5">
      <c r="A182" s="33"/>
      <c r="B182" s="34"/>
      <c r="C182" s="35"/>
      <c r="D182" s="198" t="s">
        <v>141</v>
      </c>
      <c r="E182" s="35"/>
      <c r="F182" s="203" t="s">
        <v>232</v>
      </c>
      <c r="G182" s="35"/>
      <c r="H182" s="35"/>
      <c r="I182" s="200"/>
      <c r="J182" s="35"/>
      <c r="K182" s="35"/>
      <c r="L182" s="38"/>
      <c r="M182" s="201"/>
      <c r="N182" s="202"/>
      <c r="O182" s="70"/>
      <c r="P182" s="70"/>
      <c r="Q182" s="70"/>
      <c r="R182" s="70"/>
      <c r="S182" s="70"/>
      <c r="T182" s="71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141</v>
      </c>
      <c r="AU182" s="16" t="s">
        <v>83</v>
      </c>
    </row>
    <row r="183" spans="1:65" s="2" customFormat="1" ht="24.2" customHeight="1">
      <c r="A183" s="33"/>
      <c r="B183" s="34"/>
      <c r="C183" s="185" t="s">
        <v>233</v>
      </c>
      <c r="D183" s="185" t="s">
        <v>121</v>
      </c>
      <c r="E183" s="186" t="s">
        <v>234</v>
      </c>
      <c r="F183" s="187" t="s">
        <v>235</v>
      </c>
      <c r="G183" s="188" t="s">
        <v>145</v>
      </c>
      <c r="H183" s="189">
        <v>0.65</v>
      </c>
      <c r="I183" s="190"/>
      <c r="J183" s="191">
        <f>ROUND(I183*H183,2)</f>
        <v>0</v>
      </c>
      <c r="K183" s="187" t="s">
        <v>125</v>
      </c>
      <c r="L183" s="38"/>
      <c r="M183" s="192" t="s">
        <v>1</v>
      </c>
      <c r="N183" s="193" t="s">
        <v>38</v>
      </c>
      <c r="O183" s="70"/>
      <c r="P183" s="194">
        <f>O183*H183</f>
        <v>0</v>
      </c>
      <c r="Q183" s="194">
        <v>0</v>
      </c>
      <c r="R183" s="194">
        <f>Q183*H183</f>
        <v>0</v>
      </c>
      <c r="S183" s="194">
        <v>0</v>
      </c>
      <c r="T183" s="195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96" t="s">
        <v>126</v>
      </c>
      <c r="AT183" s="196" t="s">
        <v>121</v>
      </c>
      <c r="AU183" s="196" t="s">
        <v>83</v>
      </c>
      <c r="AY183" s="16" t="s">
        <v>119</v>
      </c>
      <c r="BE183" s="197">
        <f>IF(N183="základní",J183,0)</f>
        <v>0</v>
      </c>
      <c r="BF183" s="197">
        <f>IF(N183="snížená",J183,0)</f>
        <v>0</v>
      </c>
      <c r="BG183" s="197">
        <f>IF(N183="zákl. přenesená",J183,0)</f>
        <v>0</v>
      </c>
      <c r="BH183" s="197">
        <f>IF(N183="sníž. přenesená",J183,0)</f>
        <v>0</v>
      </c>
      <c r="BI183" s="197">
        <f>IF(N183="nulová",J183,0)</f>
        <v>0</v>
      </c>
      <c r="BJ183" s="16" t="s">
        <v>81</v>
      </c>
      <c r="BK183" s="197">
        <f>ROUND(I183*H183,2)</f>
        <v>0</v>
      </c>
      <c r="BL183" s="16" t="s">
        <v>126</v>
      </c>
      <c r="BM183" s="196" t="s">
        <v>236</v>
      </c>
    </row>
    <row r="184" spans="1:65" s="2" customFormat="1" ht="78">
      <c r="A184" s="33"/>
      <c r="B184" s="34"/>
      <c r="C184" s="35"/>
      <c r="D184" s="198" t="s">
        <v>128</v>
      </c>
      <c r="E184" s="35"/>
      <c r="F184" s="199" t="s">
        <v>237</v>
      </c>
      <c r="G184" s="35"/>
      <c r="H184" s="35"/>
      <c r="I184" s="200"/>
      <c r="J184" s="35"/>
      <c r="K184" s="35"/>
      <c r="L184" s="38"/>
      <c r="M184" s="201"/>
      <c r="N184" s="202"/>
      <c r="O184" s="70"/>
      <c r="P184" s="70"/>
      <c r="Q184" s="70"/>
      <c r="R184" s="70"/>
      <c r="S184" s="70"/>
      <c r="T184" s="71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128</v>
      </c>
      <c r="AU184" s="16" t="s">
        <v>83</v>
      </c>
    </row>
    <row r="185" spans="1:65" s="2" customFormat="1" ht="19.5">
      <c r="A185" s="33"/>
      <c r="B185" s="34"/>
      <c r="C185" s="35"/>
      <c r="D185" s="198" t="s">
        <v>141</v>
      </c>
      <c r="E185" s="35"/>
      <c r="F185" s="203" t="s">
        <v>232</v>
      </c>
      <c r="G185" s="35"/>
      <c r="H185" s="35"/>
      <c r="I185" s="200"/>
      <c r="J185" s="35"/>
      <c r="K185" s="35"/>
      <c r="L185" s="38"/>
      <c r="M185" s="201"/>
      <c r="N185" s="202"/>
      <c r="O185" s="70"/>
      <c r="P185" s="70"/>
      <c r="Q185" s="70"/>
      <c r="R185" s="70"/>
      <c r="S185" s="70"/>
      <c r="T185" s="71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141</v>
      </c>
      <c r="AU185" s="16" t="s">
        <v>83</v>
      </c>
    </row>
    <row r="186" spans="1:65" s="2" customFormat="1" ht="24.2" customHeight="1">
      <c r="A186" s="33"/>
      <c r="B186" s="34"/>
      <c r="C186" s="185" t="s">
        <v>238</v>
      </c>
      <c r="D186" s="185" t="s">
        <v>121</v>
      </c>
      <c r="E186" s="186" t="s">
        <v>239</v>
      </c>
      <c r="F186" s="187" t="s">
        <v>240</v>
      </c>
      <c r="G186" s="188" t="s">
        <v>132</v>
      </c>
      <c r="H186" s="189">
        <v>150</v>
      </c>
      <c r="I186" s="190"/>
      <c r="J186" s="191">
        <f>ROUND(I186*H186,2)</f>
        <v>0</v>
      </c>
      <c r="K186" s="187" t="s">
        <v>125</v>
      </c>
      <c r="L186" s="38"/>
      <c r="M186" s="192" t="s">
        <v>1</v>
      </c>
      <c r="N186" s="193" t="s">
        <v>38</v>
      </c>
      <c r="O186" s="70"/>
      <c r="P186" s="194">
        <f>O186*H186</f>
        <v>0</v>
      </c>
      <c r="Q186" s="194">
        <v>0</v>
      </c>
      <c r="R186" s="194">
        <f>Q186*H186</f>
        <v>0</v>
      </c>
      <c r="S186" s="194">
        <v>0</v>
      </c>
      <c r="T186" s="195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96" t="s">
        <v>126</v>
      </c>
      <c r="AT186" s="196" t="s">
        <v>121</v>
      </c>
      <c r="AU186" s="196" t="s">
        <v>83</v>
      </c>
      <c r="AY186" s="16" t="s">
        <v>119</v>
      </c>
      <c r="BE186" s="197">
        <f>IF(N186="základní",J186,0)</f>
        <v>0</v>
      </c>
      <c r="BF186" s="197">
        <f>IF(N186="snížená",J186,0)</f>
        <v>0</v>
      </c>
      <c r="BG186" s="197">
        <f>IF(N186="zákl. přenesená",J186,0)</f>
        <v>0</v>
      </c>
      <c r="BH186" s="197">
        <f>IF(N186="sníž. přenesená",J186,0)</f>
        <v>0</v>
      </c>
      <c r="BI186" s="197">
        <f>IF(N186="nulová",J186,0)</f>
        <v>0</v>
      </c>
      <c r="BJ186" s="16" t="s">
        <v>81</v>
      </c>
      <c r="BK186" s="197">
        <f>ROUND(I186*H186,2)</f>
        <v>0</v>
      </c>
      <c r="BL186" s="16" t="s">
        <v>126</v>
      </c>
      <c r="BM186" s="196" t="s">
        <v>241</v>
      </c>
    </row>
    <row r="187" spans="1:65" s="2" customFormat="1" ht="78">
      <c r="A187" s="33"/>
      <c r="B187" s="34"/>
      <c r="C187" s="35"/>
      <c r="D187" s="198" t="s">
        <v>128</v>
      </c>
      <c r="E187" s="35"/>
      <c r="F187" s="199" t="s">
        <v>242</v>
      </c>
      <c r="G187" s="35"/>
      <c r="H187" s="35"/>
      <c r="I187" s="200"/>
      <c r="J187" s="35"/>
      <c r="K187" s="35"/>
      <c r="L187" s="38"/>
      <c r="M187" s="201"/>
      <c r="N187" s="202"/>
      <c r="O187" s="70"/>
      <c r="P187" s="70"/>
      <c r="Q187" s="70"/>
      <c r="R187" s="70"/>
      <c r="S187" s="70"/>
      <c r="T187" s="71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128</v>
      </c>
      <c r="AU187" s="16" t="s">
        <v>83</v>
      </c>
    </row>
    <row r="188" spans="1:65" s="2" customFormat="1" ht="19.5">
      <c r="A188" s="33"/>
      <c r="B188" s="34"/>
      <c r="C188" s="35"/>
      <c r="D188" s="198" t="s">
        <v>141</v>
      </c>
      <c r="E188" s="35"/>
      <c r="F188" s="203" t="s">
        <v>243</v>
      </c>
      <c r="G188" s="35"/>
      <c r="H188" s="35"/>
      <c r="I188" s="200"/>
      <c r="J188" s="35"/>
      <c r="K188" s="35"/>
      <c r="L188" s="38"/>
      <c r="M188" s="201"/>
      <c r="N188" s="202"/>
      <c r="O188" s="70"/>
      <c r="P188" s="70"/>
      <c r="Q188" s="70"/>
      <c r="R188" s="70"/>
      <c r="S188" s="70"/>
      <c r="T188" s="71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141</v>
      </c>
      <c r="AU188" s="16" t="s">
        <v>83</v>
      </c>
    </row>
    <row r="189" spans="1:65" s="2" customFormat="1" ht="24.2" customHeight="1">
      <c r="A189" s="33"/>
      <c r="B189" s="34"/>
      <c r="C189" s="185" t="s">
        <v>172</v>
      </c>
      <c r="D189" s="185" t="s">
        <v>121</v>
      </c>
      <c r="E189" s="186" t="s">
        <v>244</v>
      </c>
      <c r="F189" s="187" t="s">
        <v>245</v>
      </c>
      <c r="G189" s="188" t="s">
        <v>151</v>
      </c>
      <c r="H189" s="189">
        <v>360</v>
      </c>
      <c r="I189" s="190"/>
      <c r="J189" s="191">
        <f>ROUND(I189*H189,2)</f>
        <v>0</v>
      </c>
      <c r="K189" s="187" t="s">
        <v>125</v>
      </c>
      <c r="L189" s="38"/>
      <c r="M189" s="192" t="s">
        <v>1</v>
      </c>
      <c r="N189" s="193" t="s">
        <v>38</v>
      </c>
      <c r="O189" s="70"/>
      <c r="P189" s="194">
        <f>O189*H189</f>
        <v>0</v>
      </c>
      <c r="Q189" s="194">
        <v>0</v>
      </c>
      <c r="R189" s="194">
        <f>Q189*H189</f>
        <v>0</v>
      </c>
      <c r="S189" s="194">
        <v>0</v>
      </c>
      <c r="T189" s="195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96" t="s">
        <v>126</v>
      </c>
      <c r="AT189" s="196" t="s">
        <v>121</v>
      </c>
      <c r="AU189" s="196" t="s">
        <v>83</v>
      </c>
      <c r="AY189" s="16" t="s">
        <v>119</v>
      </c>
      <c r="BE189" s="197">
        <f>IF(N189="základní",J189,0)</f>
        <v>0</v>
      </c>
      <c r="BF189" s="197">
        <f>IF(N189="snížená",J189,0)</f>
        <v>0</v>
      </c>
      <c r="BG189" s="197">
        <f>IF(N189="zákl. přenesená",J189,0)</f>
        <v>0</v>
      </c>
      <c r="BH189" s="197">
        <f>IF(N189="sníž. přenesená",J189,0)</f>
        <v>0</v>
      </c>
      <c r="BI189" s="197">
        <f>IF(N189="nulová",J189,0)</f>
        <v>0</v>
      </c>
      <c r="BJ189" s="16" t="s">
        <v>81</v>
      </c>
      <c r="BK189" s="197">
        <f>ROUND(I189*H189,2)</f>
        <v>0</v>
      </c>
      <c r="BL189" s="16" t="s">
        <v>126</v>
      </c>
      <c r="BM189" s="196" t="s">
        <v>246</v>
      </c>
    </row>
    <row r="190" spans="1:65" s="2" customFormat="1" ht="48.75">
      <c r="A190" s="33"/>
      <c r="B190" s="34"/>
      <c r="C190" s="35"/>
      <c r="D190" s="198" t="s">
        <v>128</v>
      </c>
      <c r="E190" s="35"/>
      <c r="F190" s="199" t="s">
        <v>247</v>
      </c>
      <c r="G190" s="35"/>
      <c r="H190" s="35"/>
      <c r="I190" s="200"/>
      <c r="J190" s="35"/>
      <c r="K190" s="35"/>
      <c r="L190" s="38"/>
      <c r="M190" s="201"/>
      <c r="N190" s="202"/>
      <c r="O190" s="70"/>
      <c r="P190" s="70"/>
      <c r="Q190" s="70"/>
      <c r="R190" s="70"/>
      <c r="S190" s="70"/>
      <c r="T190" s="71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128</v>
      </c>
      <c r="AU190" s="16" t="s">
        <v>83</v>
      </c>
    </row>
    <row r="191" spans="1:65" s="12" customFormat="1" ht="25.9" customHeight="1">
      <c r="B191" s="169"/>
      <c r="C191" s="170"/>
      <c r="D191" s="171" t="s">
        <v>72</v>
      </c>
      <c r="E191" s="172" t="s">
        <v>248</v>
      </c>
      <c r="F191" s="172" t="s">
        <v>248</v>
      </c>
      <c r="G191" s="170"/>
      <c r="H191" s="170"/>
      <c r="I191" s="173"/>
      <c r="J191" s="174">
        <f>BK191</f>
        <v>3035844</v>
      </c>
      <c r="K191" s="170"/>
      <c r="L191" s="175"/>
      <c r="M191" s="176"/>
      <c r="N191" s="177"/>
      <c r="O191" s="177"/>
      <c r="P191" s="178">
        <f>P192+P207</f>
        <v>0</v>
      </c>
      <c r="Q191" s="177"/>
      <c r="R191" s="178">
        <f>R192+R207</f>
        <v>3633.3780000000002</v>
      </c>
      <c r="S191" s="177"/>
      <c r="T191" s="179">
        <f>T192+T207</f>
        <v>0</v>
      </c>
      <c r="AR191" s="180" t="s">
        <v>135</v>
      </c>
      <c r="AT191" s="181" t="s">
        <v>72</v>
      </c>
      <c r="AU191" s="181" t="s">
        <v>73</v>
      </c>
      <c r="AY191" s="180" t="s">
        <v>119</v>
      </c>
      <c r="BK191" s="182">
        <f>BK192+BK207</f>
        <v>3035844</v>
      </c>
    </row>
    <row r="192" spans="1:65" s="12" customFormat="1" ht="22.9" customHeight="1">
      <c r="B192" s="169"/>
      <c r="C192" s="170"/>
      <c r="D192" s="171" t="s">
        <v>72</v>
      </c>
      <c r="E192" s="183" t="s">
        <v>249</v>
      </c>
      <c r="F192" s="183" t="s">
        <v>250</v>
      </c>
      <c r="G192" s="170"/>
      <c r="H192" s="170"/>
      <c r="I192" s="173"/>
      <c r="J192" s="184">
        <f>BK192</f>
        <v>0</v>
      </c>
      <c r="K192" s="170"/>
      <c r="L192" s="175"/>
      <c r="M192" s="176"/>
      <c r="N192" s="177"/>
      <c r="O192" s="177"/>
      <c r="P192" s="178">
        <f>SUM(P193:P206)</f>
        <v>0</v>
      </c>
      <c r="Q192" s="177"/>
      <c r="R192" s="178">
        <f>SUM(R193:R206)</f>
        <v>3270</v>
      </c>
      <c r="S192" s="177"/>
      <c r="T192" s="179">
        <f>SUM(T193:T206)</f>
        <v>0</v>
      </c>
      <c r="AR192" s="180" t="s">
        <v>135</v>
      </c>
      <c r="AT192" s="181" t="s">
        <v>72</v>
      </c>
      <c r="AU192" s="181" t="s">
        <v>81</v>
      </c>
      <c r="AY192" s="180" t="s">
        <v>119</v>
      </c>
      <c r="BK192" s="182">
        <f>SUM(BK193:BK206)</f>
        <v>0</v>
      </c>
    </row>
    <row r="193" spans="1:65" s="2" customFormat="1" ht="24.2" customHeight="1">
      <c r="A193" s="33"/>
      <c r="B193" s="34"/>
      <c r="C193" s="226" t="s">
        <v>7</v>
      </c>
      <c r="D193" s="226" t="s">
        <v>248</v>
      </c>
      <c r="E193" s="227" t="s">
        <v>251</v>
      </c>
      <c r="F193" s="228" t="s">
        <v>252</v>
      </c>
      <c r="G193" s="229" t="s">
        <v>253</v>
      </c>
      <c r="H193" s="230">
        <v>2100</v>
      </c>
      <c r="I193" s="231"/>
      <c r="J193" s="232">
        <f>ROUND(I193*H193,2)</f>
        <v>0</v>
      </c>
      <c r="K193" s="228" t="s">
        <v>125</v>
      </c>
      <c r="L193" s="233"/>
      <c r="M193" s="234" t="s">
        <v>1</v>
      </c>
      <c r="N193" s="235" t="s">
        <v>38</v>
      </c>
      <c r="O193" s="70"/>
      <c r="P193" s="194">
        <f>O193*H193</f>
        <v>0</v>
      </c>
      <c r="Q193" s="194">
        <v>1</v>
      </c>
      <c r="R193" s="194">
        <f>Q193*H193</f>
        <v>2100</v>
      </c>
      <c r="S193" s="194">
        <v>0</v>
      </c>
      <c r="T193" s="195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96" t="s">
        <v>173</v>
      </c>
      <c r="AT193" s="196" t="s">
        <v>248</v>
      </c>
      <c r="AU193" s="196" t="s">
        <v>83</v>
      </c>
      <c r="AY193" s="16" t="s">
        <v>119</v>
      </c>
      <c r="BE193" s="197">
        <f>IF(N193="základní",J193,0)</f>
        <v>0</v>
      </c>
      <c r="BF193" s="197">
        <f>IF(N193="snížená",J193,0)</f>
        <v>0</v>
      </c>
      <c r="BG193" s="197">
        <f>IF(N193="zákl. přenesená",J193,0)</f>
        <v>0</v>
      </c>
      <c r="BH193" s="197">
        <f>IF(N193="sníž. přenesená",J193,0)</f>
        <v>0</v>
      </c>
      <c r="BI193" s="197">
        <f>IF(N193="nulová",J193,0)</f>
        <v>0</v>
      </c>
      <c r="BJ193" s="16" t="s">
        <v>81</v>
      </c>
      <c r="BK193" s="197">
        <f>ROUND(I193*H193,2)</f>
        <v>0</v>
      </c>
      <c r="BL193" s="16" t="s">
        <v>126</v>
      </c>
      <c r="BM193" s="196" t="s">
        <v>254</v>
      </c>
    </row>
    <row r="194" spans="1:65" s="2" customFormat="1">
      <c r="A194" s="33"/>
      <c r="B194" s="34"/>
      <c r="C194" s="35"/>
      <c r="D194" s="198" t="s">
        <v>128</v>
      </c>
      <c r="E194" s="35"/>
      <c r="F194" s="199" t="s">
        <v>252</v>
      </c>
      <c r="G194" s="35"/>
      <c r="H194" s="35"/>
      <c r="I194" s="200"/>
      <c r="J194" s="35"/>
      <c r="K194" s="35"/>
      <c r="L194" s="38"/>
      <c r="M194" s="201"/>
      <c r="N194" s="202"/>
      <c r="O194" s="70"/>
      <c r="P194" s="70"/>
      <c r="Q194" s="70"/>
      <c r="R194" s="70"/>
      <c r="S194" s="70"/>
      <c r="T194" s="71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128</v>
      </c>
      <c r="AU194" s="16" t="s">
        <v>83</v>
      </c>
    </row>
    <row r="195" spans="1:65" s="2" customFormat="1" ht="24.2" customHeight="1">
      <c r="A195" s="33"/>
      <c r="B195" s="34"/>
      <c r="C195" s="226" t="s">
        <v>255</v>
      </c>
      <c r="D195" s="226" t="s">
        <v>248</v>
      </c>
      <c r="E195" s="227" t="s">
        <v>256</v>
      </c>
      <c r="F195" s="228" t="s">
        <v>257</v>
      </c>
      <c r="G195" s="229" t="s">
        <v>253</v>
      </c>
      <c r="H195" s="230">
        <v>1080</v>
      </c>
      <c r="I195" s="231"/>
      <c r="J195" s="232">
        <f>ROUND(I195*H195,2)</f>
        <v>0</v>
      </c>
      <c r="K195" s="228" t="s">
        <v>125</v>
      </c>
      <c r="L195" s="233"/>
      <c r="M195" s="234" t="s">
        <v>1</v>
      </c>
      <c r="N195" s="235" t="s">
        <v>38</v>
      </c>
      <c r="O195" s="70"/>
      <c r="P195" s="194">
        <f>O195*H195</f>
        <v>0</v>
      </c>
      <c r="Q195" s="194">
        <v>1</v>
      </c>
      <c r="R195" s="194">
        <f>Q195*H195</f>
        <v>1080</v>
      </c>
      <c r="S195" s="194">
        <v>0</v>
      </c>
      <c r="T195" s="195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96" t="s">
        <v>173</v>
      </c>
      <c r="AT195" s="196" t="s">
        <v>248</v>
      </c>
      <c r="AU195" s="196" t="s">
        <v>83</v>
      </c>
      <c r="AY195" s="16" t="s">
        <v>119</v>
      </c>
      <c r="BE195" s="197">
        <f>IF(N195="základní",J195,0)</f>
        <v>0</v>
      </c>
      <c r="BF195" s="197">
        <f>IF(N195="snížená",J195,0)</f>
        <v>0</v>
      </c>
      <c r="BG195" s="197">
        <f>IF(N195="zákl. přenesená",J195,0)</f>
        <v>0</v>
      </c>
      <c r="BH195" s="197">
        <f>IF(N195="sníž. přenesená",J195,0)</f>
        <v>0</v>
      </c>
      <c r="BI195" s="197">
        <f>IF(N195="nulová",J195,0)</f>
        <v>0</v>
      </c>
      <c r="BJ195" s="16" t="s">
        <v>81</v>
      </c>
      <c r="BK195" s="197">
        <f>ROUND(I195*H195,2)</f>
        <v>0</v>
      </c>
      <c r="BL195" s="16" t="s">
        <v>126</v>
      </c>
      <c r="BM195" s="196" t="s">
        <v>258</v>
      </c>
    </row>
    <row r="196" spans="1:65" s="2" customFormat="1">
      <c r="A196" s="33"/>
      <c r="B196" s="34"/>
      <c r="C196" s="35"/>
      <c r="D196" s="198" t="s">
        <v>128</v>
      </c>
      <c r="E196" s="35"/>
      <c r="F196" s="199" t="s">
        <v>257</v>
      </c>
      <c r="G196" s="35"/>
      <c r="H196" s="35"/>
      <c r="I196" s="200"/>
      <c r="J196" s="35"/>
      <c r="K196" s="35"/>
      <c r="L196" s="38"/>
      <c r="M196" s="201"/>
      <c r="N196" s="202"/>
      <c r="O196" s="70"/>
      <c r="P196" s="70"/>
      <c r="Q196" s="70"/>
      <c r="R196" s="70"/>
      <c r="S196" s="70"/>
      <c r="T196" s="71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128</v>
      </c>
      <c r="AU196" s="16" t="s">
        <v>83</v>
      </c>
    </row>
    <row r="197" spans="1:65" s="13" customFormat="1">
      <c r="B197" s="204"/>
      <c r="C197" s="205"/>
      <c r="D197" s="198" t="s">
        <v>154</v>
      </c>
      <c r="E197" s="206" t="s">
        <v>1</v>
      </c>
      <c r="F197" s="207" t="s">
        <v>259</v>
      </c>
      <c r="G197" s="205"/>
      <c r="H197" s="208">
        <v>1080</v>
      </c>
      <c r="I197" s="209"/>
      <c r="J197" s="205"/>
      <c r="K197" s="205"/>
      <c r="L197" s="210"/>
      <c r="M197" s="211"/>
      <c r="N197" s="212"/>
      <c r="O197" s="212"/>
      <c r="P197" s="212"/>
      <c r="Q197" s="212"/>
      <c r="R197" s="212"/>
      <c r="S197" s="212"/>
      <c r="T197" s="213"/>
      <c r="AT197" s="214" t="s">
        <v>154</v>
      </c>
      <c r="AU197" s="214" t="s">
        <v>83</v>
      </c>
      <c r="AV197" s="13" t="s">
        <v>83</v>
      </c>
      <c r="AW197" s="13" t="s">
        <v>30</v>
      </c>
      <c r="AX197" s="13" t="s">
        <v>73</v>
      </c>
      <c r="AY197" s="214" t="s">
        <v>119</v>
      </c>
    </row>
    <row r="198" spans="1:65" s="14" customFormat="1">
      <c r="B198" s="215"/>
      <c r="C198" s="216"/>
      <c r="D198" s="198" t="s">
        <v>154</v>
      </c>
      <c r="E198" s="217" t="s">
        <v>1</v>
      </c>
      <c r="F198" s="218" t="s">
        <v>156</v>
      </c>
      <c r="G198" s="216"/>
      <c r="H198" s="219">
        <v>1080</v>
      </c>
      <c r="I198" s="220"/>
      <c r="J198" s="216"/>
      <c r="K198" s="216"/>
      <c r="L198" s="221"/>
      <c r="M198" s="222"/>
      <c r="N198" s="223"/>
      <c r="O198" s="223"/>
      <c r="P198" s="223"/>
      <c r="Q198" s="223"/>
      <c r="R198" s="223"/>
      <c r="S198" s="223"/>
      <c r="T198" s="224"/>
      <c r="AT198" s="225" t="s">
        <v>154</v>
      </c>
      <c r="AU198" s="225" t="s">
        <v>83</v>
      </c>
      <c r="AV198" s="14" t="s">
        <v>126</v>
      </c>
      <c r="AW198" s="14" t="s">
        <v>30</v>
      </c>
      <c r="AX198" s="14" t="s">
        <v>81</v>
      </c>
      <c r="AY198" s="225" t="s">
        <v>119</v>
      </c>
    </row>
    <row r="199" spans="1:65" s="2" customFormat="1" ht="24.2" customHeight="1">
      <c r="A199" s="33"/>
      <c r="B199" s="34"/>
      <c r="C199" s="226" t="s">
        <v>260</v>
      </c>
      <c r="D199" s="226" t="s">
        <v>248</v>
      </c>
      <c r="E199" s="227" t="s">
        <v>261</v>
      </c>
      <c r="F199" s="228" t="s">
        <v>262</v>
      </c>
      <c r="G199" s="229" t="s">
        <v>253</v>
      </c>
      <c r="H199" s="230">
        <v>45</v>
      </c>
      <c r="I199" s="231"/>
      <c r="J199" s="232">
        <f>ROUND(I199*H199,2)</f>
        <v>0</v>
      </c>
      <c r="K199" s="228" t="s">
        <v>125</v>
      </c>
      <c r="L199" s="233"/>
      <c r="M199" s="234" t="s">
        <v>1</v>
      </c>
      <c r="N199" s="235" t="s">
        <v>38</v>
      </c>
      <c r="O199" s="70"/>
      <c r="P199" s="194">
        <f>O199*H199</f>
        <v>0</v>
      </c>
      <c r="Q199" s="194">
        <v>1</v>
      </c>
      <c r="R199" s="194">
        <f>Q199*H199</f>
        <v>45</v>
      </c>
      <c r="S199" s="194">
        <v>0</v>
      </c>
      <c r="T199" s="195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96" t="s">
        <v>173</v>
      </c>
      <c r="AT199" s="196" t="s">
        <v>248</v>
      </c>
      <c r="AU199" s="196" t="s">
        <v>83</v>
      </c>
      <c r="AY199" s="16" t="s">
        <v>119</v>
      </c>
      <c r="BE199" s="197">
        <f>IF(N199="základní",J199,0)</f>
        <v>0</v>
      </c>
      <c r="BF199" s="197">
        <f>IF(N199="snížená",J199,0)</f>
        <v>0</v>
      </c>
      <c r="BG199" s="197">
        <f>IF(N199="zákl. přenesená",J199,0)</f>
        <v>0</v>
      </c>
      <c r="BH199" s="197">
        <f>IF(N199="sníž. přenesená",J199,0)</f>
        <v>0</v>
      </c>
      <c r="BI199" s="197">
        <f>IF(N199="nulová",J199,0)</f>
        <v>0</v>
      </c>
      <c r="BJ199" s="16" t="s">
        <v>81</v>
      </c>
      <c r="BK199" s="197">
        <f>ROUND(I199*H199,2)</f>
        <v>0</v>
      </c>
      <c r="BL199" s="16" t="s">
        <v>126</v>
      </c>
      <c r="BM199" s="196" t="s">
        <v>263</v>
      </c>
    </row>
    <row r="200" spans="1:65" s="2" customFormat="1">
      <c r="A200" s="33"/>
      <c r="B200" s="34"/>
      <c r="C200" s="35"/>
      <c r="D200" s="198" t="s">
        <v>128</v>
      </c>
      <c r="E200" s="35"/>
      <c r="F200" s="199" t="s">
        <v>262</v>
      </c>
      <c r="G200" s="35"/>
      <c r="H200" s="35"/>
      <c r="I200" s="200"/>
      <c r="J200" s="35"/>
      <c r="K200" s="35"/>
      <c r="L200" s="38"/>
      <c r="M200" s="201"/>
      <c r="N200" s="202"/>
      <c r="O200" s="70"/>
      <c r="P200" s="70"/>
      <c r="Q200" s="70"/>
      <c r="R200" s="70"/>
      <c r="S200" s="70"/>
      <c r="T200" s="71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128</v>
      </c>
      <c r="AU200" s="16" t="s">
        <v>83</v>
      </c>
    </row>
    <row r="201" spans="1:65" s="13" customFormat="1">
      <c r="B201" s="204"/>
      <c r="C201" s="205"/>
      <c r="D201" s="198" t="s">
        <v>154</v>
      </c>
      <c r="E201" s="206" t="s">
        <v>1</v>
      </c>
      <c r="F201" s="207" t="s">
        <v>264</v>
      </c>
      <c r="G201" s="205"/>
      <c r="H201" s="208">
        <v>45</v>
      </c>
      <c r="I201" s="209"/>
      <c r="J201" s="205"/>
      <c r="K201" s="205"/>
      <c r="L201" s="210"/>
      <c r="M201" s="211"/>
      <c r="N201" s="212"/>
      <c r="O201" s="212"/>
      <c r="P201" s="212"/>
      <c r="Q201" s="212"/>
      <c r="R201" s="212"/>
      <c r="S201" s="212"/>
      <c r="T201" s="213"/>
      <c r="AT201" s="214" t="s">
        <v>154</v>
      </c>
      <c r="AU201" s="214" t="s">
        <v>83</v>
      </c>
      <c r="AV201" s="13" t="s">
        <v>83</v>
      </c>
      <c r="AW201" s="13" t="s">
        <v>30</v>
      </c>
      <c r="AX201" s="13" t="s">
        <v>81</v>
      </c>
      <c r="AY201" s="214" t="s">
        <v>119</v>
      </c>
    </row>
    <row r="202" spans="1:65" s="2" customFormat="1" ht="24.2" customHeight="1">
      <c r="A202" s="33"/>
      <c r="B202" s="34"/>
      <c r="C202" s="226" t="s">
        <v>265</v>
      </c>
      <c r="D202" s="226" t="s">
        <v>248</v>
      </c>
      <c r="E202" s="227" t="s">
        <v>266</v>
      </c>
      <c r="F202" s="228" t="s">
        <v>267</v>
      </c>
      <c r="G202" s="229" t="s">
        <v>253</v>
      </c>
      <c r="H202" s="230">
        <v>45</v>
      </c>
      <c r="I202" s="231"/>
      <c r="J202" s="232">
        <f>ROUND(I202*H202,2)</f>
        <v>0</v>
      </c>
      <c r="K202" s="228" t="s">
        <v>125</v>
      </c>
      <c r="L202" s="233"/>
      <c r="M202" s="234" t="s">
        <v>1</v>
      </c>
      <c r="N202" s="235" t="s">
        <v>38</v>
      </c>
      <c r="O202" s="70"/>
      <c r="P202" s="194">
        <f>O202*H202</f>
        <v>0</v>
      </c>
      <c r="Q202" s="194">
        <v>1</v>
      </c>
      <c r="R202" s="194">
        <f>Q202*H202</f>
        <v>45</v>
      </c>
      <c r="S202" s="194">
        <v>0</v>
      </c>
      <c r="T202" s="195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96" t="s">
        <v>173</v>
      </c>
      <c r="AT202" s="196" t="s">
        <v>248</v>
      </c>
      <c r="AU202" s="196" t="s">
        <v>83</v>
      </c>
      <c r="AY202" s="16" t="s">
        <v>119</v>
      </c>
      <c r="BE202" s="197">
        <f>IF(N202="základní",J202,0)</f>
        <v>0</v>
      </c>
      <c r="BF202" s="197">
        <f>IF(N202="snížená",J202,0)</f>
        <v>0</v>
      </c>
      <c r="BG202" s="197">
        <f>IF(N202="zákl. přenesená",J202,0)</f>
        <v>0</v>
      </c>
      <c r="BH202" s="197">
        <f>IF(N202="sníž. přenesená",J202,0)</f>
        <v>0</v>
      </c>
      <c r="BI202" s="197">
        <f>IF(N202="nulová",J202,0)</f>
        <v>0</v>
      </c>
      <c r="BJ202" s="16" t="s">
        <v>81</v>
      </c>
      <c r="BK202" s="197">
        <f>ROUND(I202*H202,2)</f>
        <v>0</v>
      </c>
      <c r="BL202" s="16" t="s">
        <v>126</v>
      </c>
      <c r="BM202" s="196" t="s">
        <v>268</v>
      </c>
    </row>
    <row r="203" spans="1:65" s="2" customFormat="1">
      <c r="A203" s="33"/>
      <c r="B203" s="34"/>
      <c r="C203" s="35"/>
      <c r="D203" s="198" t="s">
        <v>128</v>
      </c>
      <c r="E203" s="35"/>
      <c r="F203" s="199" t="s">
        <v>267</v>
      </c>
      <c r="G203" s="35"/>
      <c r="H203" s="35"/>
      <c r="I203" s="200"/>
      <c r="J203" s="35"/>
      <c r="K203" s="35"/>
      <c r="L203" s="38"/>
      <c r="M203" s="201"/>
      <c r="N203" s="202"/>
      <c r="O203" s="70"/>
      <c r="P203" s="70"/>
      <c r="Q203" s="70"/>
      <c r="R203" s="70"/>
      <c r="S203" s="70"/>
      <c r="T203" s="71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128</v>
      </c>
      <c r="AU203" s="16" t="s">
        <v>83</v>
      </c>
    </row>
    <row r="204" spans="1:65" s="13" customFormat="1">
      <c r="B204" s="204"/>
      <c r="C204" s="205"/>
      <c r="D204" s="198" t="s">
        <v>154</v>
      </c>
      <c r="E204" s="206" t="s">
        <v>1</v>
      </c>
      <c r="F204" s="207" t="s">
        <v>264</v>
      </c>
      <c r="G204" s="205"/>
      <c r="H204" s="208">
        <v>45</v>
      </c>
      <c r="I204" s="209"/>
      <c r="J204" s="205"/>
      <c r="K204" s="205"/>
      <c r="L204" s="210"/>
      <c r="M204" s="211"/>
      <c r="N204" s="212"/>
      <c r="O204" s="212"/>
      <c r="P204" s="212"/>
      <c r="Q204" s="212"/>
      <c r="R204" s="212"/>
      <c r="S204" s="212"/>
      <c r="T204" s="213"/>
      <c r="AT204" s="214" t="s">
        <v>154</v>
      </c>
      <c r="AU204" s="214" t="s">
        <v>83</v>
      </c>
      <c r="AV204" s="13" t="s">
        <v>83</v>
      </c>
      <c r="AW204" s="13" t="s">
        <v>30</v>
      </c>
      <c r="AX204" s="13" t="s">
        <v>81</v>
      </c>
      <c r="AY204" s="214" t="s">
        <v>119</v>
      </c>
    </row>
    <row r="205" spans="1:65" s="2" customFormat="1" ht="24.2" customHeight="1">
      <c r="A205" s="33"/>
      <c r="B205" s="34"/>
      <c r="C205" s="226" t="s">
        <v>269</v>
      </c>
      <c r="D205" s="226" t="s">
        <v>248</v>
      </c>
      <c r="E205" s="227" t="s">
        <v>270</v>
      </c>
      <c r="F205" s="228" t="s">
        <v>271</v>
      </c>
      <c r="G205" s="229" t="s">
        <v>160</v>
      </c>
      <c r="H205" s="230">
        <v>2400</v>
      </c>
      <c r="I205" s="231"/>
      <c r="J205" s="232">
        <f>ROUND(I205*H205,2)</f>
        <v>0</v>
      </c>
      <c r="K205" s="228" t="s">
        <v>125</v>
      </c>
      <c r="L205" s="233"/>
      <c r="M205" s="234" t="s">
        <v>1</v>
      </c>
      <c r="N205" s="235" t="s">
        <v>38</v>
      </c>
      <c r="O205" s="70"/>
      <c r="P205" s="194">
        <f>O205*H205</f>
        <v>0</v>
      </c>
      <c r="Q205" s="194">
        <v>0</v>
      </c>
      <c r="R205" s="194">
        <f>Q205*H205</f>
        <v>0</v>
      </c>
      <c r="S205" s="194">
        <v>0</v>
      </c>
      <c r="T205" s="195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96" t="s">
        <v>173</v>
      </c>
      <c r="AT205" s="196" t="s">
        <v>248</v>
      </c>
      <c r="AU205" s="196" t="s">
        <v>83</v>
      </c>
      <c r="AY205" s="16" t="s">
        <v>119</v>
      </c>
      <c r="BE205" s="197">
        <f>IF(N205="základní",J205,0)</f>
        <v>0</v>
      </c>
      <c r="BF205" s="197">
        <f>IF(N205="snížená",J205,0)</f>
        <v>0</v>
      </c>
      <c r="BG205" s="197">
        <f>IF(N205="zákl. přenesená",J205,0)</f>
        <v>0</v>
      </c>
      <c r="BH205" s="197">
        <f>IF(N205="sníž. přenesená",J205,0)</f>
        <v>0</v>
      </c>
      <c r="BI205" s="197">
        <f>IF(N205="nulová",J205,0)</f>
        <v>0</v>
      </c>
      <c r="BJ205" s="16" t="s">
        <v>81</v>
      </c>
      <c r="BK205" s="197">
        <f>ROUND(I205*H205,2)</f>
        <v>0</v>
      </c>
      <c r="BL205" s="16" t="s">
        <v>126</v>
      </c>
      <c r="BM205" s="196" t="s">
        <v>272</v>
      </c>
    </row>
    <row r="206" spans="1:65" s="2" customFormat="1">
      <c r="A206" s="33"/>
      <c r="B206" s="34"/>
      <c r="C206" s="35"/>
      <c r="D206" s="198" t="s">
        <v>128</v>
      </c>
      <c r="E206" s="35"/>
      <c r="F206" s="199" t="s">
        <v>271</v>
      </c>
      <c r="G206" s="35"/>
      <c r="H206" s="35"/>
      <c r="I206" s="200"/>
      <c r="J206" s="35"/>
      <c r="K206" s="35"/>
      <c r="L206" s="38"/>
      <c r="M206" s="201"/>
      <c r="N206" s="202"/>
      <c r="O206" s="70"/>
      <c r="P206" s="70"/>
      <c r="Q206" s="70"/>
      <c r="R206" s="70"/>
      <c r="S206" s="70"/>
      <c r="T206" s="71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128</v>
      </c>
      <c r="AU206" s="16" t="s">
        <v>83</v>
      </c>
    </row>
    <row r="207" spans="1:65" s="12" customFormat="1" ht="22.9" customHeight="1">
      <c r="B207" s="169"/>
      <c r="C207" s="170"/>
      <c r="D207" s="171" t="s">
        <v>72</v>
      </c>
      <c r="E207" s="183" t="s">
        <v>273</v>
      </c>
      <c r="F207" s="183" t="s">
        <v>274</v>
      </c>
      <c r="G207" s="170"/>
      <c r="H207" s="170"/>
      <c r="I207" s="173"/>
      <c r="J207" s="184">
        <f>BK207</f>
        <v>3035844</v>
      </c>
      <c r="K207" s="170"/>
      <c r="L207" s="175"/>
      <c r="M207" s="176"/>
      <c r="N207" s="177"/>
      <c r="O207" s="177"/>
      <c r="P207" s="178">
        <f>SUM(P208:P211)</f>
        <v>0</v>
      </c>
      <c r="Q207" s="177"/>
      <c r="R207" s="178">
        <f>SUM(R208:R211)</f>
        <v>363.37800000000004</v>
      </c>
      <c r="S207" s="177"/>
      <c r="T207" s="179">
        <f>SUM(T208:T211)</f>
        <v>0</v>
      </c>
      <c r="AR207" s="180" t="s">
        <v>81</v>
      </c>
      <c r="AT207" s="181" t="s">
        <v>72</v>
      </c>
      <c r="AU207" s="181" t="s">
        <v>81</v>
      </c>
      <c r="AY207" s="180" t="s">
        <v>119</v>
      </c>
      <c r="BK207" s="182">
        <f>SUM(BK208:BK211)</f>
        <v>3035844</v>
      </c>
    </row>
    <row r="208" spans="1:65" s="2" customFormat="1" ht="24.2" customHeight="1">
      <c r="A208" s="33"/>
      <c r="B208" s="34"/>
      <c r="C208" s="226" t="s">
        <v>275</v>
      </c>
      <c r="D208" s="226" t="s">
        <v>248</v>
      </c>
      <c r="E208" s="227" t="s">
        <v>276</v>
      </c>
      <c r="F208" s="228" t="s">
        <v>277</v>
      </c>
      <c r="G208" s="229" t="s">
        <v>138</v>
      </c>
      <c r="H208" s="230">
        <v>16</v>
      </c>
      <c r="I208" s="244">
        <v>71862.75</v>
      </c>
      <c r="J208" s="232">
        <f>ROUND(I208*H208,2)</f>
        <v>1149804</v>
      </c>
      <c r="K208" s="228" t="s">
        <v>125</v>
      </c>
      <c r="L208" s="233"/>
      <c r="M208" s="234" t="s">
        <v>1</v>
      </c>
      <c r="N208" s="235" t="s">
        <v>38</v>
      </c>
      <c r="O208" s="70"/>
      <c r="P208" s="194">
        <f>O208*H208</f>
        <v>0</v>
      </c>
      <c r="Q208" s="194">
        <v>3.70425</v>
      </c>
      <c r="R208" s="194">
        <f>Q208*H208</f>
        <v>59.268000000000001</v>
      </c>
      <c r="S208" s="194">
        <v>0</v>
      </c>
      <c r="T208" s="195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96" t="s">
        <v>173</v>
      </c>
      <c r="AT208" s="196" t="s">
        <v>248</v>
      </c>
      <c r="AU208" s="196" t="s">
        <v>83</v>
      </c>
      <c r="AY208" s="16" t="s">
        <v>119</v>
      </c>
      <c r="BE208" s="197">
        <f>IF(N208="základní",J208,0)</f>
        <v>1149804</v>
      </c>
      <c r="BF208" s="197">
        <f>IF(N208="snížená",J208,0)</f>
        <v>0</v>
      </c>
      <c r="BG208" s="197">
        <f>IF(N208="zákl. přenesená",J208,0)</f>
        <v>0</v>
      </c>
      <c r="BH208" s="197">
        <f>IF(N208="sníž. přenesená",J208,0)</f>
        <v>0</v>
      </c>
      <c r="BI208" s="197">
        <f>IF(N208="nulová",J208,0)</f>
        <v>0</v>
      </c>
      <c r="BJ208" s="16" t="s">
        <v>81</v>
      </c>
      <c r="BK208" s="197">
        <f>ROUND(I208*H208,2)</f>
        <v>1149804</v>
      </c>
      <c r="BL208" s="16" t="s">
        <v>126</v>
      </c>
      <c r="BM208" s="196" t="s">
        <v>278</v>
      </c>
    </row>
    <row r="209" spans="1:65" s="2" customFormat="1">
      <c r="A209" s="33"/>
      <c r="B209" s="34"/>
      <c r="C209" s="35"/>
      <c r="D209" s="198" t="s">
        <v>128</v>
      </c>
      <c r="E209" s="35"/>
      <c r="F209" s="199" t="s">
        <v>279</v>
      </c>
      <c r="G209" s="35"/>
      <c r="H209" s="35"/>
      <c r="I209" s="200"/>
      <c r="J209" s="35"/>
      <c r="K209" s="35"/>
      <c r="L209" s="38"/>
      <c r="M209" s="201"/>
      <c r="N209" s="202"/>
      <c r="O209" s="70"/>
      <c r="P209" s="70"/>
      <c r="Q209" s="70"/>
      <c r="R209" s="70"/>
      <c r="S209" s="70"/>
      <c r="T209" s="71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6" t="s">
        <v>128</v>
      </c>
      <c r="AU209" s="16" t="s">
        <v>83</v>
      </c>
    </row>
    <row r="210" spans="1:65" s="2" customFormat="1" ht="37.9" customHeight="1">
      <c r="A210" s="33"/>
      <c r="B210" s="34"/>
      <c r="C210" s="226" t="s">
        <v>280</v>
      </c>
      <c r="D210" s="226" t="s">
        <v>248</v>
      </c>
      <c r="E210" s="227" t="s">
        <v>281</v>
      </c>
      <c r="F210" s="228" t="s">
        <v>282</v>
      </c>
      <c r="G210" s="229" t="s">
        <v>138</v>
      </c>
      <c r="H210" s="230">
        <v>930</v>
      </c>
      <c r="I210" s="244">
        <v>2028</v>
      </c>
      <c r="J210" s="232">
        <f>ROUND(I210*H210,2)</f>
        <v>1886040</v>
      </c>
      <c r="K210" s="228" t="s">
        <v>125</v>
      </c>
      <c r="L210" s="233"/>
      <c r="M210" s="234" t="s">
        <v>1</v>
      </c>
      <c r="N210" s="235" t="s">
        <v>38</v>
      </c>
      <c r="O210" s="70"/>
      <c r="P210" s="194">
        <f>O210*H210</f>
        <v>0</v>
      </c>
      <c r="Q210" s="194">
        <v>0.32700000000000001</v>
      </c>
      <c r="R210" s="194">
        <f>Q210*H210</f>
        <v>304.11</v>
      </c>
      <c r="S210" s="194">
        <v>0</v>
      </c>
      <c r="T210" s="195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96" t="s">
        <v>173</v>
      </c>
      <c r="AT210" s="196" t="s">
        <v>248</v>
      </c>
      <c r="AU210" s="196" t="s">
        <v>83</v>
      </c>
      <c r="AY210" s="16" t="s">
        <v>119</v>
      </c>
      <c r="BE210" s="197">
        <f>IF(N210="základní",J210,0)</f>
        <v>1886040</v>
      </c>
      <c r="BF210" s="197">
        <f>IF(N210="snížená",J210,0)</f>
        <v>0</v>
      </c>
      <c r="BG210" s="197">
        <f>IF(N210="zákl. přenesená",J210,0)</f>
        <v>0</v>
      </c>
      <c r="BH210" s="197">
        <f>IF(N210="sníž. přenesená",J210,0)</f>
        <v>0</v>
      </c>
      <c r="BI210" s="197">
        <f>IF(N210="nulová",J210,0)</f>
        <v>0</v>
      </c>
      <c r="BJ210" s="16" t="s">
        <v>81</v>
      </c>
      <c r="BK210" s="197">
        <f>ROUND(I210*H210,2)</f>
        <v>1886040</v>
      </c>
      <c r="BL210" s="16" t="s">
        <v>126</v>
      </c>
      <c r="BM210" s="196" t="s">
        <v>283</v>
      </c>
    </row>
    <row r="211" spans="1:65" s="2" customFormat="1">
      <c r="A211" s="33"/>
      <c r="B211" s="34"/>
      <c r="C211" s="35"/>
      <c r="D211" s="198" t="s">
        <v>128</v>
      </c>
      <c r="E211" s="35"/>
      <c r="F211" s="199" t="s">
        <v>284</v>
      </c>
      <c r="G211" s="35"/>
      <c r="H211" s="35"/>
      <c r="I211" s="200"/>
      <c r="J211" s="35"/>
      <c r="K211" s="35"/>
      <c r="L211" s="38"/>
      <c r="M211" s="201"/>
      <c r="N211" s="202"/>
      <c r="O211" s="70"/>
      <c r="P211" s="70"/>
      <c r="Q211" s="70"/>
      <c r="R211" s="70"/>
      <c r="S211" s="70"/>
      <c r="T211" s="71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6" t="s">
        <v>128</v>
      </c>
      <c r="AU211" s="16" t="s">
        <v>83</v>
      </c>
    </row>
    <row r="212" spans="1:65" s="12" customFormat="1" ht="25.9" customHeight="1">
      <c r="B212" s="169"/>
      <c r="C212" s="170"/>
      <c r="D212" s="171" t="s">
        <v>72</v>
      </c>
      <c r="E212" s="172" t="s">
        <v>285</v>
      </c>
      <c r="F212" s="172" t="s">
        <v>286</v>
      </c>
      <c r="G212" s="170"/>
      <c r="H212" s="170"/>
      <c r="I212" s="173"/>
      <c r="J212" s="174">
        <f>BK212</f>
        <v>0</v>
      </c>
      <c r="K212" s="170"/>
      <c r="L212" s="175"/>
      <c r="M212" s="176"/>
      <c r="N212" s="177"/>
      <c r="O212" s="177"/>
      <c r="P212" s="178">
        <f>SUM(P213:P238)</f>
        <v>0</v>
      </c>
      <c r="Q212" s="177"/>
      <c r="R212" s="178">
        <f>SUM(R213:R238)</f>
        <v>0</v>
      </c>
      <c r="S212" s="177"/>
      <c r="T212" s="179">
        <f>SUM(T213:T238)</f>
        <v>0</v>
      </c>
      <c r="AR212" s="180" t="s">
        <v>126</v>
      </c>
      <c r="AT212" s="181" t="s">
        <v>72</v>
      </c>
      <c r="AU212" s="181" t="s">
        <v>73</v>
      </c>
      <c r="AY212" s="180" t="s">
        <v>119</v>
      </c>
      <c r="BK212" s="182">
        <f>SUM(BK213:BK238)</f>
        <v>0</v>
      </c>
    </row>
    <row r="213" spans="1:65" s="2" customFormat="1" ht="49.15" customHeight="1">
      <c r="A213" s="33"/>
      <c r="B213" s="34"/>
      <c r="C213" s="185" t="s">
        <v>287</v>
      </c>
      <c r="D213" s="185" t="s">
        <v>121</v>
      </c>
      <c r="E213" s="186" t="s">
        <v>288</v>
      </c>
      <c r="F213" s="187" t="s">
        <v>289</v>
      </c>
      <c r="G213" s="188" t="s">
        <v>253</v>
      </c>
      <c r="H213" s="189">
        <v>3270</v>
      </c>
      <c r="I213" s="190"/>
      <c r="J213" s="191">
        <f>ROUND(I213*H213,2)</f>
        <v>0</v>
      </c>
      <c r="K213" s="187" t="s">
        <v>125</v>
      </c>
      <c r="L213" s="38"/>
      <c r="M213" s="192" t="s">
        <v>1</v>
      </c>
      <c r="N213" s="193" t="s">
        <v>38</v>
      </c>
      <c r="O213" s="70"/>
      <c r="P213" s="194">
        <f>O213*H213</f>
        <v>0</v>
      </c>
      <c r="Q213" s="194">
        <v>0</v>
      </c>
      <c r="R213" s="194">
        <f>Q213*H213</f>
        <v>0</v>
      </c>
      <c r="S213" s="194">
        <v>0</v>
      </c>
      <c r="T213" s="195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96" t="s">
        <v>290</v>
      </c>
      <c r="AT213" s="196" t="s">
        <v>121</v>
      </c>
      <c r="AU213" s="196" t="s">
        <v>81</v>
      </c>
      <c r="AY213" s="16" t="s">
        <v>119</v>
      </c>
      <c r="BE213" s="197">
        <f>IF(N213="základní",J213,0)</f>
        <v>0</v>
      </c>
      <c r="BF213" s="197">
        <f>IF(N213="snížená",J213,0)</f>
        <v>0</v>
      </c>
      <c r="BG213" s="197">
        <f>IF(N213="zákl. přenesená",J213,0)</f>
        <v>0</v>
      </c>
      <c r="BH213" s="197">
        <f>IF(N213="sníž. přenesená",J213,0)</f>
        <v>0</v>
      </c>
      <c r="BI213" s="197">
        <f>IF(N213="nulová",J213,0)</f>
        <v>0</v>
      </c>
      <c r="BJ213" s="16" t="s">
        <v>81</v>
      </c>
      <c r="BK213" s="197">
        <f>ROUND(I213*H213,2)</f>
        <v>0</v>
      </c>
      <c r="BL213" s="16" t="s">
        <v>290</v>
      </c>
      <c r="BM213" s="196" t="s">
        <v>291</v>
      </c>
    </row>
    <row r="214" spans="1:65" s="2" customFormat="1" ht="136.5">
      <c r="A214" s="33"/>
      <c r="B214" s="34"/>
      <c r="C214" s="35"/>
      <c r="D214" s="198" t="s">
        <v>128</v>
      </c>
      <c r="E214" s="35"/>
      <c r="F214" s="199" t="s">
        <v>292</v>
      </c>
      <c r="G214" s="35"/>
      <c r="H214" s="35"/>
      <c r="I214" s="200"/>
      <c r="J214" s="35"/>
      <c r="K214" s="35"/>
      <c r="L214" s="38"/>
      <c r="M214" s="201"/>
      <c r="N214" s="202"/>
      <c r="O214" s="70"/>
      <c r="P214" s="70"/>
      <c r="Q214" s="70"/>
      <c r="R214" s="70"/>
      <c r="S214" s="70"/>
      <c r="T214" s="71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128</v>
      </c>
      <c r="AU214" s="16" t="s">
        <v>81</v>
      </c>
    </row>
    <row r="215" spans="1:65" s="2" customFormat="1" ht="19.5">
      <c r="A215" s="33"/>
      <c r="B215" s="34"/>
      <c r="C215" s="35"/>
      <c r="D215" s="198" t="s">
        <v>141</v>
      </c>
      <c r="E215" s="35"/>
      <c r="F215" s="203" t="s">
        <v>293</v>
      </c>
      <c r="G215" s="35"/>
      <c r="H215" s="35"/>
      <c r="I215" s="200"/>
      <c r="J215" s="35"/>
      <c r="K215" s="35"/>
      <c r="L215" s="38"/>
      <c r="M215" s="201"/>
      <c r="N215" s="202"/>
      <c r="O215" s="70"/>
      <c r="P215" s="70"/>
      <c r="Q215" s="70"/>
      <c r="R215" s="70"/>
      <c r="S215" s="70"/>
      <c r="T215" s="71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6" t="s">
        <v>141</v>
      </c>
      <c r="AU215" s="16" t="s">
        <v>81</v>
      </c>
    </row>
    <row r="216" spans="1:65" s="13" customFormat="1">
      <c r="B216" s="204"/>
      <c r="C216" s="205"/>
      <c r="D216" s="198" t="s">
        <v>154</v>
      </c>
      <c r="E216" s="206" t="s">
        <v>1</v>
      </c>
      <c r="F216" s="207" t="s">
        <v>294</v>
      </c>
      <c r="G216" s="205"/>
      <c r="H216" s="208">
        <v>3270</v>
      </c>
      <c r="I216" s="209"/>
      <c r="J216" s="205"/>
      <c r="K216" s="205"/>
      <c r="L216" s="210"/>
      <c r="M216" s="211"/>
      <c r="N216" s="212"/>
      <c r="O216" s="212"/>
      <c r="P216" s="212"/>
      <c r="Q216" s="212"/>
      <c r="R216" s="212"/>
      <c r="S216" s="212"/>
      <c r="T216" s="213"/>
      <c r="AT216" s="214" t="s">
        <v>154</v>
      </c>
      <c r="AU216" s="214" t="s">
        <v>81</v>
      </c>
      <c r="AV216" s="13" t="s">
        <v>83</v>
      </c>
      <c r="AW216" s="13" t="s">
        <v>30</v>
      </c>
      <c r="AX216" s="13" t="s">
        <v>81</v>
      </c>
      <c r="AY216" s="214" t="s">
        <v>119</v>
      </c>
    </row>
    <row r="217" spans="1:65" s="2" customFormat="1" ht="24.2" customHeight="1">
      <c r="A217" s="33"/>
      <c r="B217" s="34"/>
      <c r="C217" s="185" t="s">
        <v>295</v>
      </c>
      <c r="D217" s="185" t="s">
        <v>121</v>
      </c>
      <c r="E217" s="186" t="s">
        <v>296</v>
      </c>
      <c r="F217" s="187" t="s">
        <v>297</v>
      </c>
      <c r="G217" s="188" t="s">
        <v>138</v>
      </c>
      <c r="H217" s="189">
        <v>2</v>
      </c>
      <c r="I217" s="190"/>
      <c r="J217" s="191">
        <f>ROUND(I217*H217,2)</f>
        <v>0</v>
      </c>
      <c r="K217" s="187" t="s">
        <v>125</v>
      </c>
      <c r="L217" s="38"/>
      <c r="M217" s="192" t="s">
        <v>1</v>
      </c>
      <c r="N217" s="193" t="s">
        <v>38</v>
      </c>
      <c r="O217" s="70"/>
      <c r="P217" s="194">
        <f>O217*H217</f>
        <v>0</v>
      </c>
      <c r="Q217" s="194">
        <v>0</v>
      </c>
      <c r="R217" s="194">
        <f>Q217*H217</f>
        <v>0</v>
      </c>
      <c r="S217" s="194">
        <v>0</v>
      </c>
      <c r="T217" s="195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96" t="s">
        <v>290</v>
      </c>
      <c r="AT217" s="196" t="s">
        <v>121</v>
      </c>
      <c r="AU217" s="196" t="s">
        <v>81</v>
      </c>
      <c r="AY217" s="16" t="s">
        <v>119</v>
      </c>
      <c r="BE217" s="197">
        <f>IF(N217="základní",J217,0)</f>
        <v>0</v>
      </c>
      <c r="BF217" s="197">
        <f>IF(N217="snížená",J217,0)</f>
        <v>0</v>
      </c>
      <c r="BG217" s="197">
        <f>IF(N217="zákl. přenesená",J217,0)</f>
        <v>0</v>
      </c>
      <c r="BH217" s="197">
        <f>IF(N217="sníž. přenesená",J217,0)</f>
        <v>0</v>
      </c>
      <c r="BI217" s="197">
        <f>IF(N217="nulová",J217,0)</f>
        <v>0</v>
      </c>
      <c r="BJ217" s="16" t="s">
        <v>81</v>
      </c>
      <c r="BK217" s="197">
        <f>ROUND(I217*H217,2)</f>
        <v>0</v>
      </c>
      <c r="BL217" s="16" t="s">
        <v>290</v>
      </c>
      <c r="BM217" s="196" t="s">
        <v>298</v>
      </c>
    </row>
    <row r="218" spans="1:65" s="2" customFormat="1">
      <c r="A218" s="33"/>
      <c r="B218" s="34"/>
      <c r="C218" s="35"/>
      <c r="D218" s="198" t="s">
        <v>128</v>
      </c>
      <c r="E218" s="35"/>
      <c r="F218" s="199" t="s">
        <v>297</v>
      </c>
      <c r="G218" s="35"/>
      <c r="H218" s="35"/>
      <c r="I218" s="200"/>
      <c r="J218" s="35"/>
      <c r="K218" s="35"/>
      <c r="L218" s="38"/>
      <c r="M218" s="201"/>
      <c r="N218" s="202"/>
      <c r="O218" s="70"/>
      <c r="P218" s="70"/>
      <c r="Q218" s="70"/>
      <c r="R218" s="70"/>
      <c r="S218" s="70"/>
      <c r="T218" s="71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128</v>
      </c>
      <c r="AU218" s="16" t="s">
        <v>81</v>
      </c>
    </row>
    <row r="219" spans="1:65" s="2" customFormat="1" ht="24.2" customHeight="1">
      <c r="A219" s="33"/>
      <c r="B219" s="34"/>
      <c r="C219" s="185" t="s">
        <v>299</v>
      </c>
      <c r="D219" s="185" t="s">
        <v>121</v>
      </c>
      <c r="E219" s="186" t="s">
        <v>300</v>
      </c>
      <c r="F219" s="187" t="s">
        <v>301</v>
      </c>
      <c r="G219" s="188" t="s">
        <v>138</v>
      </c>
      <c r="H219" s="189">
        <v>2</v>
      </c>
      <c r="I219" s="190"/>
      <c r="J219" s="191">
        <f>ROUND(I219*H219,2)</f>
        <v>0</v>
      </c>
      <c r="K219" s="187" t="s">
        <v>125</v>
      </c>
      <c r="L219" s="38"/>
      <c r="M219" s="192" t="s">
        <v>1</v>
      </c>
      <c r="N219" s="193" t="s">
        <v>38</v>
      </c>
      <c r="O219" s="70"/>
      <c r="P219" s="194">
        <f>O219*H219</f>
        <v>0</v>
      </c>
      <c r="Q219" s="194">
        <v>0</v>
      </c>
      <c r="R219" s="194">
        <f>Q219*H219</f>
        <v>0</v>
      </c>
      <c r="S219" s="194">
        <v>0</v>
      </c>
      <c r="T219" s="195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96" t="s">
        <v>290</v>
      </c>
      <c r="AT219" s="196" t="s">
        <v>121</v>
      </c>
      <c r="AU219" s="196" t="s">
        <v>81</v>
      </c>
      <c r="AY219" s="16" t="s">
        <v>119</v>
      </c>
      <c r="BE219" s="197">
        <f>IF(N219="základní",J219,0)</f>
        <v>0</v>
      </c>
      <c r="BF219" s="197">
        <f>IF(N219="snížená",J219,0)</f>
        <v>0</v>
      </c>
      <c r="BG219" s="197">
        <f>IF(N219="zákl. přenesená",J219,0)</f>
        <v>0</v>
      </c>
      <c r="BH219" s="197">
        <f>IF(N219="sníž. přenesená",J219,0)</f>
        <v>0</v>
      </c>
      <c r="BI219" s="197">
        <f>IF(N219="nulová",J219,0)</f>
        <v>0</v>
      </c>
      <c r="BJ219" s="16" t="s">
        <v>81</v>
      </c>
      <c r="BK219" s="197">
        <f>ROUND(I219*H219,2)</f>
        <v>0</v>
      </c>
      <c r="BL219" s="16" t="s">
        <v>290</v>
      </c>
      <c r="BM219" s="196" t="s">
        <v>302</v>
      </c>
    </row>
    <row r="220" spans="1:65" s="2" customFormat="1" ht="19.5">
      <c r="A220" s="33"/>
      <c r="B220" s="34"/>
      <c r="C220" s="35"/>
      <c r="D220" s="198" t="s">
        <v>128</v>
      </c>
      <c r="E220" s="35"/>
      <c r="F220" s="199" t="s">
        <v>303</v>
      </c>
      <c r="G220" s="35"/>
      <c r="H220" s="35"/>
      <c r="I220" s="200"/>
      <c r="J220" s="35"/>
      <c r="K220" s="35"/>
      <c r="L220" s="38"/>
      <c r="M220" s="201"/>
      <c r="N220" s="202"/>
      <c r="O220" s="70"/>
      <c r="P220" s="70"/>
      <c r="Q220" s="70"/>
      <c r="R220" s="70"/>
      <c r="S220" s="70"/>
      <c r="T220" s="71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128</v>
      </c>
      <c r="AU220" s="16" t="s">
        <v>81</v>
      </c>
    </row>
    <row r="221" spans="1:65" s="2" customFormat="1" ht="49.15" customHeight="1">
      <c r="A221" s="33"/>
      <c r="B221" s="34"/>
      <c r="C221" s="185" t="s">
        <v>304</v>
      </c>
      <c r="D221" s="185" t="s">
        <v>121</v>
      </c>
      <c r="E221" s="186" t="s">
        <v>305</v>
      </c>
      <c r="F221" s="187" t="s">
        <v>306</v>
      </c>
      <c r="G221" s="188" t="s">
        <v>253</v>
      </c>
      <c r="H221" s="189">
        <v>1579</v>
      </c>
      <c r="I221" s="190"/>
      <c r="J221" s="191">
        <f>ROUND(I221*H221,2)</f>
        <v>0</v>
      </c>
      <c r="K221" s="187" t="s">
        <v>125</v>
      </c>
      <c r="L221" s="38"/>
      <c r="M221" s="192" t="s">
        <v>1</v>
      </c>
      <c r="N221" s="193" t="s">
        <v>38</v>
      </c>
      <c r="O221" s="70"/>
      <c r="P221" s="194">
        <f>O221*H221</f>
        <v>0</v>
      </c>
      <c r="Q221" s="194">
        <v>0</v>
      </c>
      <c r="R221" s="194">
        <f>Q221*H221</f>
        <v>0</v>
      </c>
      <c r="S221" s="194">
        <v>0</v>
      </c>
      <c r="T221" s="195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96" t="s">
        <v>290</v>
      </c>
      <c r="AT221" s="196" t="s">
        <v>121</v>
      </c>
      <c r="AU221" s="196" t="s">
        <v>81</v>
      </c>
      <c r="AY221" s="16" t="s">
        <v>119</v>
      </c>
      <c r="BE221" s="197">
        <f>IF(N221="základní",J221,0)</f>
        <v>0</v>
      </c>
      <c r="BF221" s="197">
        <f>IF(N221="snížená",J221,0)</f>
        <v>0</v>
      </c>
      <c r="BG221" s="197">
        <f>IF(N221="zákl. přenesená",J221,0)</f>
        <v>0</v>
      </c>
      <c r="BH221" s="197">
        <f>IF(N221="sníž. přenesená",J221,0)</f>
        <v>0</v>
      </c>
      <c r="BI221" s="197">
        <f>IF(N221="nulová",J221,0)</f>
        <v>0</v>
      </c>
      <c r="BJ221" s="16" t="s">
        <v>81</v>
      </c>
      <c r="BK221" s="197">
        <f>ROUND(I221*H221,2)</f>
        <v>0</v>
      </c>
      <c r="BL221" s="16" t="s">
        <v>290</v>
      </c>
      <c r="BM221" s="196" t="s">
        <v>307</v>
      </c>
    </row>
    <row r="222" spans="1:65" s="2" customFormat="1" ht="136.5">
      <c r="A222" s="33"/>
      <c r="B222" s="34"/>
      <c r="C222" s="35"/>
      <c r="D222" s="198" t="s">
        <v>128</v>
      </c>
      <c r="E222" s="35"/>
      <c r="F222" s="199" t="s">
        <v>308</v>
      </c>
      <c r="G222" s="35"/>
      <c r="H222" s="35"/>
      <c r="I222" s="200"/>
      <c r="J222" s="35"/>
      <c r="K222" s="35"/>
      <c r="L222" s="38"/>
      <c r="M222" s="201"/>
      <c r="N222" s="202"/>
      <c r="O222" s="70"/>
      <c r="P222" s="70"/>
      <c r="Q222" s="70"/>
      <c r="R222" s="70"/>
      <c r="S222" s="70"/>
      <c r="T222" s="71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6" t="s">
        <v>128</v>
      </c>
      <c r="AU222" s="16" t="s">
        <v>81</v>
      </c>
    </row>
    <row r="223" spans="1:65" s="2" customFormat="1" ht="19.5">
      <c r="A223" s="33"/>
      <c r="B223" s="34"/>
      <c r="C223" s="35"/>
      <c r="D223" s="198" t="s">
        <v>141</v>
      </c>
      <c r="E223" s="35"/>
      <c r="F223" s="203" t="s">
        <v>293</v>
      </c>
      <c r="G223" s="35"/>
      <c r="H223" s="35"/>
      <c r="I223" s="200"/>
      <c r="J223" s="35"/>
      <c r="K223" s="35"/>
      <c r="L223" s="38"/>
      <c r="M223" s="201"/>
      <c r="N223" s="202"/>
      <c r="O223" s="70"/>
      <c r="P223" s="70"/>
      <c r="Q223" s="70"/>
      <c r="R223" s="70"/>
      <c r="S223" s="70"/>
      <c r="T223" s="71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141</v>
      </c>
      <c r="AU223" s="16" t="s">
        <v>81</v>
      </c>
    </row>
    <row r="224" spans="1:65" s="13" customFormat="1">
      <c r="B224" s="204"/>
      <c r="C224" s="205"/>
      <c r="D224" s="198" t="s">
        <v>154</v>
      </c>
      <c r="E224" s="206" t="s">
        <v>1</v>
      </c>
      <c r="F224" s="207" t="s">
        <v>309</v>
      </c>
      <c r="G224" s="205"/>
      <c r="H224" s="208">
        <v>310</v>
      </c>
      <c r="I224" s="209"/>
      <c r="J224" s="205"/>
      <c r="K224" s="205"/>
      <c r="L224" s="210"/>
      <c r="M224" s="211"/>
      <c r="N224" s="212"/>
      <c r="O224" s="212"/>
      <c r="P224" s="212"/>
      <c r="Q224" s="212"/>
      <c r="R224" s="212"/>
      <c r="S224" s="212"/>
      <c r="T224" s="213"/>
      <c r="AT224" s="214" t="s">
        <v>154</v>
      </c>
      <c r="AU224" s="214" t="s">
        <v>81</v>
      </c>
      <c r="AV224" s="13" t="s">
        <v>83</v>
      </c>
      <c r="AW224" s="13" t="s">
        <v>30</v>
      </c>
      <c r="AX224" s="13" t="s">
        <v>73</v>
      </c>
      <c r="AY224" s="214" t="s">
        <v>119</v>
      </c>
    </row>
    <row r="225" spans="1:65" s="13" customFormat="1">
      <c r="B225" s="204"/>
      <c r="C225" s="205"/>
      <c r="D225" s="198" t="s">
        <v>154</v>
      </c>
      <c r="E225" s="206" t="s">
        <v>1</v>
      </c>
      <c r="F225" s="207" t="s">
        <v>310</v>
      </c>
      <c r="G225" s="205"/>
      <c r="H225" s="208">
        <v>1269</v>
      </c>
      <c r="I225" s="209"/>
      <c r="J225" s="205"/>
      <c r="K225" s="205"/>
      <c r="L225" s="210"/>
      <c r="M225" s="211"/>
      <c r="N225" s="212"/>
      <c r="O225" s="212"/>
      <c r="P225" s="212"/>
      <c r="Q225" s="212"/>
      <c r="R225" s="212"/>
      <c r="S225" s="212"/>
      <c r="T225" s="213"/>
      <c r="AT225" s="214" t="s">
        <v>154</v>
      </c>
      <c r="AU225" s="214" t="s">
        <v>81</v>
      </c>
      <c r="AV225" s="13" t="s">
        <v>83</v>
      </c>
      <c r="AW225" s="13" t="s">
        <v>30</v>
      </c>
      <c r="AX225" s="13" t="s">
        <v>73</v>
      </c>
      <c r="AY225" s="214" t="s">
        <v>119</v>
      </c>
    </row>
    <row r="226" spans="1:65" s="14" customFormat="1">
      <c r="B226" s="215"/>
      <c r="C226" s="216"/>
      <c r="D226" s="198" t="s">
        <v>154</v>
      </c>
      <c r="E226" s="217" t="s">
        <v>1</v>
      </c>
      <c r="F226" s="218" t="s">
        <v>156</v>
      </c>
      <c r="G226" s="216"/>
      <c r="H226" s="219">
        <v>1579</v>
      </c>
      <c r="I226" s="220"/>
      <c r="J226" s="216"/>
      <c r="K226" s="216"/>
      <c r="L226" s="221"/>
      <c r="M226" s="222"/>
      <c r="N226" s="223"/>
      <c r="O226" s="223"/>
      <c r="P226" s="223"/>
      <c r="Q226" s="223"/>
      <c r="R226" s="223"/>
      <c r="S226" s="223"/>
      <c r="T226" s="224"/>
      <c r="AT226" s="225" t="s">
        <v>154</v>
      </c>
      <c r="AU226" s="225" t="s">
        <v>81</v>
      </c>
      <c r="AV226" s="14" t="s">
        <v>126</v>
      </c>
      <c r="AW226" s="14" t="s">
        <v>30</v>
      </c>
      <c r="AX226" s="14" t="s">
        <v>81</v>
      </c>
      <c r="AY226" s="225" t="s">
        <v>119</v>
      </c>
    </row>
    <row r="227" spans="1:65" s="2" customFormat="1" ht="24.2" customHeight="1">
      <c r="A227" s="33"/>
      <c r="B227" s="34"/>
      <c r="C227" s="185" t="s">
        <v>311</v>
      </c>
      <c r="D227" s="185" t="s">
        <v>121</v>
      </c>
      <c r="E227" s="186" t="s">
        <v>312</v>
      </c>
      <c r="F227" s="187" t="s">
        <v>313</v>
      </c>
      <c r="G227" s="188" t="s">
        <v>253</v>
      </c>
      <c r="H227" s="189">
        <v>346</v>
      </c>
      <c r="I227" s="190"/>
      <c r="J227" s="191">
        <f>ROUND(I227*H227,2)</f>
        <v>0</v>
      </c>
      <c r="K227" s="187" t="s">
        <v>125</v>
      </c>
      <c r="L227" s="38"/>
      <c r="M227" s="192" t="s">
        <v>1</v>
      </c>
      <c r="N227" s="193" t="s">
        <v>38</v>
      </c>
      <c r="O227" s="70"/>
      <c r="P227" s="194">
        <f>O227*H227</f>
        <v>0</v>
      </c>
      <c r="Q227" s="194">
        <v>0</v>
      </c>
      <c r="R227" s="194">
        <f>Q227*H227</f>
        <v>0</v>
      </c>
      <c r="S227" s="194">
        <v>0</v>
      </c>
      <c r="T227" s="195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96" t="s">
        <v>290</v>
      </c>
      <c r="AT227" s="196" t="s">
        <v>121</v>
      </c>
      <c r="AU227" s="196" t="s">
        <v>81</v>
      </c>
      <c r="AY227" s="16" t="s">
        <v>119</v>
      </c>
      <c r="BE227" s="197">
        <f>IF(N227="základní",J227,0)</f>
        <v>0</v>
      </c>
      <c r="BF227" s="197">
        <f>IF(N227="snížená",J227,0)</f>
        <v>0</v>
      </c>
      <c r="BG227" s="197">
        <f>IF(N227="zákl. přenesená",J227,0)</f>
        <v>0</v>
      </c>
      <c r="BH227" s="197">
        <f>IF(N227="sníž. přenesená",J227,0)</f>
        <v>0</v>
      </c>
      <c r="BI227" s="197">
        <f>IF(N227="nulová",J227,0)</f>
        <v>0</v>
      </c>
      <c r="BJ227" s="16" t="s">
        <v>81</v>
      </c>
      <c r="BK227" s="197">
        <f>ROUND(I227*H227,2)</f>
        <v>0</v>
      </c>
      <c r="BL227" s="16" t="s">
        <v>290</v>
      </c>
      <c r="BM227" s="196" t="s">
        <v>314</v>
      </c>
    </row>
    <row r="228" spans="1:65" s="2" customFormat="1" ht="48.75">
      <c r="A228" s="33"/>
      <c r="B228" s="34"/>
      <c r="C228" s="35"/>
      <c r="D228" s="198" t="s">
        <v>128</v>
      </c>
      <c r="E228" s="35"/>
      <c r="F228" s="199" t="s">
        <v>315</v>
      </c>
      <c r="G228" s="35"/>
      <c r="H228" s="35"/>
      <c r="I228" s="200"/>
      <c r="J228" s="35"/>
      <c r="K228" s="35"/>
      <c r="L228" s="38"/>
      <c r="M228" s="201"/>
      <c r="N228" s="202"/>
      <c r="O228" s="70"/>
      <c r="P228" s="70"/>
      <c r="Q228" s="70"/>
      <c r="R228" s="70"/>
      <c r="S228" s="70"/>
      <c r="T228" s="71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6" t="s">
        <v>128</v>
      </c>
      <c r="AU228" s="16" t="s">
        <v>81</v>
      </c>
    </row>
    <row r="229" spans="1:65" s="13" customFormat="1">
      <c r="B229" s="204"/>
      <c r="C229" s="205"/>
      <c r="D229" s="198" t="s">
        <v>154</v>
      </c>
      <c r="E229" s="206" t="s">
        <v>1</v>
      </c>
      <c r="F229" s="207" t="s">
        <v>316</v>
      </c>
      <c r="G229" s="205"/>
      <c r="H229" s="208">
        <v>287</v>
      </c>
      <c r="I229" s="209"/>
      <c r="J229" s="205"/>
      <c r="K229" s="205"/>
      <c r="L229" s="210"/>
      <c r="M229" s="211"/>
      <c r="N229" s="212"/>
      <c r="O229" s="212"/>
      <c r="P229" s="212"/>
      <c r="Q229" s="212"/>
      <c r="R229" s="212"/>
      <c r="S229" s="212"/>
      <c r="T229" s="213"/>
      <c r="AT229" s="214" t="s">
        <v>154</v>
      </c>
      <c r="AU229" s="214" t="s">
        <v>81</v>
      </c>
      <c r="AV229" s="13" t="s">
        <v>83</v>
      </c>
      <c r="AW229" s="13" t="s">
        <v>30</v>
      </c>
      <c r="AX229" s="13" t="s">
        <v>73</v>
      </c>
      <c r="AY229" s="214" t="s">
        <v>119</v>
      </c>
    </row>
    <row r="230" spans="1:65" s="13" customFormat="1">
      <c r="B230" s="204"/>
      <c r="C230" s="205"/>
      <c r="D230" s="198" t="s">
        <v>154</v>
      </c>
      <c r="E230" s="206" t="s">
        <v>1</v>
      </c>
      <c r="F230" s="207" t="s">
        <v>317</v>
      </c>
      <c r="G230" s="205"/>
      <c r="H230" s="208">
        <v>59</v>
      </c>
      <c r="I230" s="209"/>
      <c r="J230" s="205"/>
      <c r="K230" s="205"/>
      <c r="L230" s="210"/>
      <c r="M230" s="211"/>
      <c r="N230" s="212"/>
      <c r="O230" s="212"/>
      <c r="P230" s="212"/>
      <c r="Q230" s="212"/>
      <c r="R230" s="212"/>
      <c r="S230" s="212"/>
      <c r="T230" s="213"/>
      <c r="AT230" s="214" t="s">
        <v>154</v>
      </c>
      <c r="AU230" s="214" t="s">
        <v>81</v>
      </c>
      <c r="AV230" s="13" t="s">
        <v>83</v>
      </c>
      <c r="AW230" s="13" t="s">
        <v>30</v>
      </c>
      <c r="AX230" s="13" t="s">
        <v>73</v>
      </c>
      <c r="AY230" s="214" t="s">
        <v>119</v>
      </c>
    </row>
    <row r="231" spans="1:65" s="14" customFormat="1">
      <c r="B231" s="215"/>
      <c r="C231" s="216"/>
      <c r="D231" s="198" t="s">
        <v>154</v>
      </c>
      <c r="E231" s="217" t="s">
        <v>1</v>
      </c>
      <c r="F231" s="218" t="s">
        <v>156</v>
      </c>
      <c r="G231" s="216"/>
      <c r="H231" s="219">
        <v>346</v>
      </c>
      <c r="I231" s="220"/>
      <c r="J231" s="216"/>
      <c r="K231" s="216"/>
      <c r="L231" s="221"/>
      <c r="M231" s="222"/>
      <c r="N231" s="223"/>
      <c r="O231" s="223"/>
      <c r="P231" s="223"/>
      <c r="Q231" s="223"/>
      <c r="R231" s="223"/>
      <c r="S231" s="223"/>
      <c r="T231" s="224"/>
      <c r="AT231" s="225" t="s">
        <v>154</v>
      </c>
      <c r="AU231" s="225" t="s">
        <v>81</v>
      </c>
      <c r="AV231" s="14" t="s">
        <v>126</v>
      </c>
      <c r="AW231" s="14" t="s">
        <v>30</v>
      </c>
      <c r="AX231" s="14" t="s">
        <v>81</v>
      </c>
      <c r="AY231" s="225" t="s">
        <v>119</v>
      </c>
    </row>
    <row r="232" spans="1:65" s="2" customFormat="1" ht="24.2" customHeight="1">
      <c r="A232" s="33"/>
      <c r="B232" s="34"/>
      <c r="C232" s="185" t="s">
        <v>318</v>
      </c>
      <c r="D232" s="185" t="s">
        <v>121</v>
      </c>
      <c r="E232" s="186" t="s">
        <v>319</v>
      </c>
      <c r="F232" s="187" t="s">
        <v>320</v>
      </c>
      <c r="G232" s="188" t="s">
        <v>138</v>
      </c>
      <c r="H232" s="189">
        <v>1</v>
      </c>
      <c r="I232" s="190"/>
      <c r="J232" s="191">
        <f>ROUND(I232*H232,2)</f>
        <v>0</v>
      </c>
      <c r="K232" s="187" t="s">
        <v>125</v>
      </c>
      <c r="L232" s="38"/>
      <c r="M232" s="192" t="s">
        <v>1</v>
      </c>
      <c r="N232" s="193" t="s">
        <v>38</v>
      </c>
      <c r="O232" s="70"/>
      <c r="P232" s="194">
        <f>O232*H232</f>
        <v>0</v>
      </c>
      <c r="Q232" s="194">
        <v>0</v>
      </c>
      <c r="R232" s="194">
        <f>Q232*H232</f>
        <v>0</v>
      </c>
      <c r="S232" s="194">
        <v>0</v>
      </c>
      <c r="T232" s="195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96" t="s">
        <v>290</v>
      </c>
      <c r="AT232" s="196" t="s">
        <v>121</v>
      </c>
      <c r="AU232" s="196" t="s">
        <v>81</v>
      </c>
      <c r="AY232" s="16" t="s">
        <v>119</v>
      </c>
      <c r="BE232" s="197">
        <f>IF(N232="základní",J232,0)</f>
        <v>0</v>
      </c>
      <c r="BF232" s="197">
        <f>IF(N232="snížená",J232,0)</f>
        <v>0</v>
      </c>
      <c r="BG232" s="197">
        <f>IF(N232="zákl. přenesená",J232,0)</f>
        <v>0</v>
      </c>
      <c r="BH232" s="197">
        <f>IF(N232="sníž. přenesená",J232,0)</f>
        <v>0</v>
      </c>
      <c r="BI232" s="197">
        <f>IF(N232="nulová",J232,0)</f>
        <v>0</v>
      </c>
      <c r="BJ232" s="16" t="s">
        <v>81</v>
      </c>
      <c r="BK232" s="197">
        <f>ROUND(I232*H232,2)</f>
        <v>0</v>
      </c>
      <c r="BL232" s="16" t="s">
        <v>290</v>
      </c>
      <c r="BM232" s="196" t="s">
        <v>321</v>
      </c>
    </row>
    <row r="233" spans="1:65" s="2" customFormat="1" ht="58.5">
      <c r="A233" s="33"/>
      <c r="B233" s="34"/>
      <c r="C233" s="35"/>
      <c r="D233" s="198" t="s">
        <v>128</v>
      </c>
      <c r="E233" s="35"/>
      <c r="F233" s="199" t="s">
        <v>322</v>
      </c>
      <c r="G233" s="35"/>
      <c r="H233" s="35"/>
      <c r="I233" s="200"/>
      <c r="J233" s="35"/>
      <c r="K233" s="35"/>
      <c r="L233" s="38"/>
      <c r="M233" s="201"/>
      <c r="N233" s="202"/>
      <c r="O233" s="70"/>
      <c r="P233" s="70"/>
      <c r="Q233" s="70"/>
      <c r="R233" s="70"/>
      <c r="S233" s="70"/>
      <c r="T233" s="71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6" t="s">
        <v>128</v>
      </c>
      <c r="AU233" s="16" t="s">
        <v>81</v>
      </c>
    </row>
    <row r="234" spans="1:65" s="2" customFormat="1" ht="24.2" customHeight="1">
      <c r="A234" s="33"/>
      <c r="B234" s="34"/>
      <c r="C234" s="185" t="s">
        <v>323</v>
      </c>
      <c r="D234" s="185" t="s">
        <v>121</v>
      </c>
      <c r="E234" s="186" t="s">
        <v>324</v>
      </c>
      <c r="F234" s="187" t="s">
        <v>325</v>
      </c>
      <c r="G234" s="188" t="s">
        <v>138</v>
      </c>
      <c r="H234" s="189">
        <v>4</v>
      </c>
      <c r="I234" s="190"/>
      <c r="J234" s="191">
        <f>ROUND(I234*H234,2)</f>
        <v>0</v>
      </c>
      <c r="K234" s="187" t="s">
        <v>125</v>
      </c>
      <c r="L234" s="38"/>
      <c r="M234" s="192" t="s">
        <v>1</v>
      </c>
      <c r="N234" s="193" t="s">
        <v>38</v>
      </c>
      <c r="O234" s="70"/>
      <c r="P234" s="194">
        <f>O234*H234</f>
        <v>0</v>
      </c>
      <c r="Q234" s="194">
        <v>0</v>
      </c>
      <c r="R234" s="194">
        <f>Q234*H234</f>
        <v>0</v>
      </c>
      <c r="S234" s="194">
        <v>0</v>
      </c>
      <c r="T234" s="195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96" t="s">
        <v>290</v>
      </c>
      <c r="AT234" s="196" t="s">
        <v>121</v>
      </c>
      <c r="AU234" s="196" t="s">
        <v>81</v>
      </c>
      <c r="AY234" s="16" t="s">
        <v>119</v>
      </c>
      <c r="BE234" s="197">
        <f>IF(N234="základní",J234,0)</f>
        <v>0</v>
      </c>
      <c r="BF234" s="197">
        <f>IF(N234="snížená",J234,0)</f>
        <v>0</v>
      </c>
      <c r="BG234" s="197">
        <f>IF(N234="zákl. přenesená",J234,0)</f>
        <v>0</v>
      </c>
      <c r="BH234" s="197">
        <f>IF(N234="sníž. přenesená",J234,0)</f>
        <v>0</v>
      </c>
      <c r="BI234" s="197">
        <f>IF(N234="nulová",J234,0)</f>
        <v>0</v>
      </c>
      <c r="BJ234" s="16" t="s">
        <v>81</v>
      </c>
      <c r="BK234" s="197">
        <f>ROUND(I234*H234,2)</f>
        <v>0</v>
      </c>
      <c r="BL234" s="16" t="s">
        <v>290</v>
      </c>
      <c r="BM234" s="196" t="s">
        <v>326</v>
      </c>
    </row>
    <row r="235" spans="1:65" s="2" customFormat="1" ht="48.75">
      <c r="A235" s="33"/>
      <c r="B235" s="34"/>
      <c r="C235" s="35"/>
      <c r="D235" s="198" t="s">
        <v>128</v>
      </c>
      <c r="E235" s="35"/>
      <c r="F235" s="199" t="s">
        <v>327</v>
      </c>
      <c r="G235" s="35"/>
      <c r="H235" s="35"/>
      <c r="I235" s="200"/>
      <c r="J235" s="35"/>
      <c r="K235" s="35"/>
      <c r="L235" s="38"/>
      <c r="M235" s="201"/>
      <c r="N235" s="202"/>
      <c r="O235" s="70"/>
      <c r="P235" s="70"/>
      <c r="Q235" s="70"/>
      <c r="R235" s="70"/>
      <c r="S235" s="70"/>
      <c r="T235" s="71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6" t="s">
        <v>128</v>
      </c>
      <c r="AU235" s="16" t="s">
        <v>81</v>
      </c>
    </row>
    <row r="236" spans="1:65" s="2" customFormat="1" ht="24.2" customHeight="1">
      <c r="A236" s="33"/>
      <c r="B236" s="34"/>
      <c r="C236" s="185" t="s">
        <v>328</v>
      </c>
      <c r="D236" s="185" t="s">
        <v>121</v>
      </c>
      <c r="E236" s="186" t="s">
        <v>329</v>
      </c>
      <c r="F236" s="187" t="s">
        <v>330</v>
      </c>
      <c r="G236" s="188" t="s">
        <v>253</v>
      </c>
      <c r="H236" s="189">
        <v>310</v>
      </c>
      <c r="I236" s="190"/>
      <c r="J236" s="191">
        <f>ROUND(I236*H236,2)</f>
        <v>0</v>
      </c>
      <c r="K236" s="187" t="s">
        <v>125</v>
      </c>
      <c r="L236" s="38"/>
      <c r="M236" s="192" t="s">
        <v>1</v>
      </c>
      <c r="N236" s="193" t="s">
        <v>38</v>
      </c>
      <c r="O236" s="70"/>
      <c r="P236" s="194">
        <f>O236*H236</f>
        <v>0</v>
      </c>
      <c r="Q236" s="194">
        <v>0</v>
      </c>
      <c r="R236" s="194">
        <f>Q236*H236</f>
        <v>0</v>
      </c>
      <c r="S236" s="194">
        <v>0</v>
      </c>
      <c r="T236" s="195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96" t="s">
        <v>290</v>
      </c>
      <c r="AT236" s="196" t="s">
        <v>121</v>
      </c>
      <c r="AU236" s="196" t="s">
        <v>81</v>
      </c>
      <c r="AY236" s="16" t="s">
        <v>119</v>
      </c>
      <c r="BE236" s="197">
        <f>IF(N236="základní",J236,0)</f>
        <v>0</v>
      </c>
      <c r="BF236" s="197">
        <f>IF(N236="snížená",J236,0)</f>
        <v>0</v>
      </c>
      <c r="BG236" s="197">
        <f>IF(N236="zákl. přenesená",J236,0)</f>
        <v>0</v>
      </c>
      <c r="BH236" s="197">
        <f>IF(N236="sníž. přenesená",J236,0)</f>
        <v>0</v>
      </c>
      <c r="BI236" s="197">
        <f>IF(N236="nulová",J236,0)</f>
        <v>0</v>
      </c>
      <c r="BJ236" s="16" t="s">
        <v>81</v>
      </c>
      <c r="BK236" s="197">
        <f>ROUND(I236*H236,2)</f>
        <v>0</v>
      </c>
      <c r="BL236" s="16" t="s">
        <v>290</v>
      </c>
      <c r="BM236" s="196" t="s">
        <v>331</v>
      </c>
    </row>
    <row r="237" spans="1:65" s="2" customFormat="1" ht="58.5">
      <c r="A237" s="33"/>
      <c r="B237" s="34"/>
      <c r="C237" s="35"/>
      <c r="D237" s="198" t="s">
        <v>128</v>
      </c>
      <c r="E237" s="35"/>
      <c r="F237" s="199" t="s">
        <v>332</v>
      </c>
      <c r="G237" s="35"/>
      <c r="H237" s="35"/>
      <c r="I237" s="200"/>
      <c r="J237" s="35"/>
      <c r="K237" s="35"/>
      <c r="L237" s="38"/>
      <c r="M237" s="201"/>
      <c r="N237" s="202"/>
      <c r="O237" s="70"/>
      <c r="P237" s="70"/>
      <c r="Q237" s="70"/>
      <c r="R237" s="70"/>
      <c r="S237" s="70"/>
      <c r="T237" s="71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6" t="s">
        <v>128</v>
      </c>
      <c r="AU237" s="16" t="s">
        <v>81</v>
      </c>
    </row>
    <row r="238" spans="1:65" s="13" customFormat="1">
      <c r="B238" s="204"/>
      <c r="C238" s="205"/>
      <c r="D238" s="198" t="s">
        <v>154</v>
      </c>
      <c r="E238" s="206" t="s">
        <v>1</v>
      </c>
      <c r="F238" s="207" t="s">
        <v>309</v>
      </c>
      <c r="G238" s="205"/>
      <c r="H238" s="208">
        <v>310</v>
      </c>
      <c r="I238" s="209"/>
      <c r="J238" s="205"/>
      <c r="K238" s="205"/>
      <c r="L238" s="210"/>
      <c r="M238" s="236"/>
      <c r="N238" s="237"/>
      <c r="O238" s="237"/>
      <c r="P238" s="237"/>
      <c r="Q238" s="237"/>
      <c r="R238" s="237"/>
      <c r="S238" s="237"/>
      <c r="T238" s="238"/>
      <c r="AT238" s="214" t="s">
        <v>154</v>
      </c>
      <c r="AU238" s="214" t="s">
        <v>81</v>
      </c>
      <c r="AV238" s="13" t="s">
        <v>83</v>
      </c>
      <c r="AW238" s="13" t="s">
        <v>30</v>
      </c>
      <c r="AX238" s="13" t="s">
        <v>81</v>
      </c>
      <c r="AY238" s="214" t="s">
        <v>119</v>
      </c>
    </row>
    <row r="239" spans="1:65" s="2" customFormat="1" ht="6.95" customHeight="1">
      <c r="A239" s="33"/>
      <c r="B239" s="53"/>
      <c r="C239" s="54"/>
      <c r="D239" s="54"/>
      <c r="E239" s="54"/>
      <c r="F239" s="54"/>
      <c r="G239" s="54"/>
      <c r="H239" s="54"/>
      <c r="I239" s="54"/>
      <c r="J239" s="54"/>
      <c r="K239" s="54"/>
      <c r="L239" s="38"/>
      <c r="M239" s="33"/>
      <c r="O239" s="33"/>
      <c r="P239" s="33"/>
      <c r="Q239" s="33"/>
      <c r="R239" s="33"/>
      <c r="S239" s="33"/>
      <c r="T239" s="3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</row>
  </sheetData>
  <sheetProtection algorithmName="SHA-512" hashValue="9iRqhQFIWBSxDPPYD1kJ7LGdXAuoYcR61dfikQkHBzj34ntVuW778sEfM63CRtG9LoI27RmtOa65ulnNappfSQ==" saltValue="48U+w+2J8zvHMGRyCR372uQ+ztDtA1+HJJi0skbuKZnNgs7EyyTIbBuUlEiHrCMYryfy9aSVBi35ahxS7CI4GQ==" spinCount="100000" sheet="1" objects="1" scenarios="1" formatColumns="0" formatRows="0" autoFilter="0"/>
  <autoFilter ref="C123:K238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2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6" t="s">
        <v>86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83</v>
      </c>
    </row>
    <row r="4" spans="1:46" s="1" customFormat="1" ht="24.95" customHeight="1">
      <c r="B4" s="19"/>
      <c r="D4" s="109" t="s">
        <v>87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9" t="str">
        <f>'Rekapitulace stavby'!K6</f>
        <v>Oprava staničních kolejí v žst. Bylnice</v>
      </c>
      <c r="F7" s="290"/>
      <c r="G7" s="290"/>
      <c r="H7" s="290"/>
      <c r="L7" s="19"/>
    </row>
    <row r="8" spans="1:46" s="2" customFormat="1" ht="12" customHeight="1">
      <c r="A8" s="33"/>
      <c r="B8" s="38"/>
      <c r="C8" s="33"/>
      <c r="D8" s="111" t="s">
        <v>88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1" t="s">
        <v>333</v>
      </c>
      <c r="F9" s="292"/>
      <c r="G9" s="292"/>
      <c r="H9" s="292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90</v>
      </c>
      <c r="G12" s="33"/>
      <c r="H12" s="33"/>
      <c r="I12" s="111" t="s">
        <v>22</v>
      </c>
      <c r="J12" s="113">
        <f>'Rekapitulace stavby'!AN8</f>
        <v>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23</v>
      </c>
      <c r="E14" s="33"/>
      <c r="F14" s="33"/>
      <c r="G14" s="33"/>
      <c r="H14" s="33"/>
      <c r="I14" s="111" t="s">
        <v>24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26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27</v>
      </c>
      <c r="E17" s="33"/>
      <c r="F17" s="33"/>
      <c r="G17" s="33"/>
      <c r="H17" s="33"/>
      <c r="I17" s="111" t="s">
        <v>24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3" t="str">
        <f>'Rekapitulace stavby'!E14</f>
        <v>Vyplň údaj</v>
      </c>
      <c r="F18" s="294"/>
      <c r="G18" s="294"/>
      <c r="H18" s="294"/>
      <c r="I18" s="111" t="s">
        <v>26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29</v>
      </c>
      <c r="E20" s="33"/>
      <c r="F20" s="33"/>
      <c r="G20" s="33"/>
      <c r="H20" s="33"/>
      <c r="I20" s="111" t="s">
        <v>24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26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31</v>
      </c>
      <c r="E23" s="33"/>
      <c r="F23" s="33"/>
      <c r="G23" s="33"/>
      <c r="H23" s="33"/>
      <c r="I23" s="111" t="s">
        <v>24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26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32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5" t="s">
        <v>1</v>
      </c>
      <c r="F27" s="295"/>
      <c r="G27" s="295"/>
      <c r="H27" s="295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33</v>
      </c>
      <c r="E30" s="33"/>
      <c r="F30" s="33"/>
      <c r="G30" s="33"/>
      <c r="H30" s="33"/>
      <c r="I30" s="33"/>
      <c r="J30" s="119">
        <f>ROUND(J117,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35</v>
      </c>
      <c r="G32" s="33"/>
      <c r="H32" s="33"/>
      <c r="I32" s="120" t="s">
        <v>34</v>
      </c>
      <c r="J32" s="120" t="s">
        <v>36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37</v>
      </c>
      <c r="E33" s="111" t="s">
        <v>38</v>
      </c>
      <c r="F33" s="122">
        <f>ROUND((SUM(BE117:BE141)),  2)</f>
        <v>0</v>
      </c>
      <c r="G33" s="33"/>
      <c r="H33" s="33"/>
      <c r="I33" s="123">
        <v>0.21</v>
      </c>
      <c r="J33" s="122">
        <f>ROUND(((SUM(BE117:BE141))*I33),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39</v>
      </c>
      <c r="F34" s="122">
        <f>ROUND((SUM(BF117:BF141)),  2)</f>
        <v>0</v>
      </c>
      <c r="G34" s="33"/>
      <c r="H34" s="33"/>
      <c r="I34" s="123">
        <v>0.15</v>
      </c>
      <c r="J34" s="122">
        <f>ROUND(((SUM(BF117:BF141))*I34),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40</v>
      </c>
      <c r="F35" s="122">
        <f>ROUND((SUM(BG117:BG141)),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41</v>
      </c>
      <c r="F36" s="122">
        <f>ROUND((SUM(BH117:BH141)),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42</v>
      </c>
      <c r="F37" s="122">
        <f>ROUND((SUM(BI117:BI141)),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43</v>
      </c>
      <c r="E39" s="126"/>
      <c r="F39" s="126"/>
      <c r="G39" s="127" t="s">
        <v>44</v>
      </c>
      <c r="H39" s="128" t="s">
        <v>45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46</v>
      </c>
      <c r="E50" s="132"/>
      <c r="F50" s="132"/>
      <c r="G50" s="131" t="s">
        <v>47</v>
      </c>
      <c r="H50" s="132"/>
      <c r="I50" s="132"/>
      <c r="J50" s="132"/>
      <c r="K50" s="132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33" t="s">
        <v>48</v>
      </c>
      <c r="E61" s="134"/>
      <c r="F61" s="135" t="s">
        <v>49</v>
      </c>
      <c r="G61" s="133" t="s">
        <v>48</v>
      </c>
      <c r="H61" s="134"/>
      <c r="I61" s="134"/>
      <c r="J61" s="136" t="s">
        <v>49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1" t="s">
        <v>50</v>
      </c>
      <c r="E65" s="137"/>
      <c r="F65" s="137"/>
      <c r="G65" s="131" t="s">
        <v>51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33" t="s">
        <v>48</v>
      </c>
      <c r="E76" s="134"/>
      <c r="F76" s="135" t="s">
        <v>49</v>
      </c>
      <c r="G76" s="133" t="s">
        <v>48</v>
      </c>
      <c r="H76" s="134"/>
      <c r="I76" s="134"/>
      <c r="J76" s="136" t="s">
        <v>49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91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7" t="str">
        <f>E7</f>
        <v>Oprava staničních kolejí v žst. Bylnice</v>
      </c>
      <c r="F85" s="288"/>
      <c r="G85" s="288"/>
      <c r="H85" s="288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88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6" t="str">
        <f>E9</f>
        <v>VON - vedlejší a ostatní náklady</v>
      </c>
      <c r="F87" s="286"/>
      <c r="G87" s="286"/>
      <c r="H87" s="286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žst. Bylnice</v>
      </c>
      <c r="G89" s="35"/>
      <c r="H89" s="35"/>
      <c r="I89" s="28" t="s">
        <v>22</v>
      </c>
      <c r="J89" s="65">
        <f>IF(J12="","",J12)</f>
        <v>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23</v>
      </c>
      <c r="D91" s="35"/>
      <c r="E91" s="35"/>
      <c r="F91" s="26" t="str">
        <f>E15</f>
        <v xml:space="preserve"> </v>
      </c>
      <c r="G91" s="35"/>
      <c r="H91" s="35"/>
      <c r="I91" s="28" t="s">
        <v>29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28" t="s">
        <v>31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92</v>
      </c>
      <c r="D94" s="143"/>
      <c r="E94" s="143"/>
      <c r="F94" s="143"/>
      <c r="G94" s="143"/>
      <c r="H94" s="143"/>
      <c r="I94" s="143"/>
      <c r="J94" s="144" t="s">
        <v>93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94</v>
      </c>
      <c r="D96" s="35"/>
      <c r="E96" s="35"/>
      <c r="F96" s="35"/>
      <c r="G96" s="35"/>
      <c r="H96" s="35"/>
      <c r="I96" s="35"/>
      <c r="J96" s="83">
        <f>J117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95</v>
      </c>
    </row>
    <row r="97" spans="1:31" s="9" customFormat="1" ht="24.95" customHeight="1">
      <c r="B97" s="146"/>
      <c r="C97" s="147"/>
      <c r="D97" s="148" t="s">
        <v>334</v>
      </c>
      <c r="E97" s="149"/>
      <c r="F97" s="149"/>
      <c r="G97" s="149"/>
      <c r="H97" s="149"/>
      <c r="I97" s="149"/>
      <c r="J97" s="150">
        <f>J118</f>
        <v>0</v>
      </c>
      <c r="K97" s="147"/>
      <c r="L97" s="151"/>
    </row>
    <row r="98" spans="1:31" s="2" customFormat="1" ht="21.75" customHeight="1">
      <c r="A98" s="33"/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pans="1:31" s="2" customFormat="1" ht="6.95" customHeight="1">
      <c r="A99" s="33"/>
      <c r="B99" s="53"/>
      <c r="C99" s="54"/>
      <c r="D99" s="54"/>
      <c r="E99" s="54"/>
      <c r="F99" s="54"/>
      <c r="G99" s="54"/>
      <c r="H99" s="54"/>
      <c r="I99" s="54"/>
      <c r="J99" s="54"/>
      <c r="K99" s="54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3" spans="1:31" s="2" customFormat="1" ht="6.95" customHeight="1">
      <c r="A103" s="33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24.95" customHeight="1">
      <c r="A104" s="33"/>
      <c r="B104" s="34"/>
      <c r="C104" s="22" t="s">
        <v>104</v>
      </c>
      <c r="D104" s="35"/>
      <c r="E104" s="35"/>
      <c r="F104" s="35"/>
      <c r="G104" s="35"/>
      <c r="H104" s="35"/>
      <c r="I104" s="35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12" customHeight="1">
      <c r="A106" s="33"/>
      <c r="B106" s="34"/>
      <c r="C106" s="28" t="s">
        <v>16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6.5" customHeight="1">
      <c r="A107" s="33"/>
      <c r="B107" s="34"/>
      <c r="C107" s="35"/>
      <c r="D107" s="35"/>
      <c r="E107" s="287" t="str">
        <f>E7</f>
        <v>Oprava staničních kolejí v žst. Bylnice</v>
      </c>
      <c r="F107" s="288"/>
      <c r="G107" s="288"/>
      <c r="H107" s="288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88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56" t="str">
        <f>E9</f>
        <v>VON - vedlejší a ostatní náklady</v>
      </c>
      <c r="F109" s="286"/>
      <c r="G109" s="286"/>
      <c r="H109" s="286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20</v>
      </c>
      <c r="D111" s="35"/>
      <c r="E111" s="35"/>
      <c r="F111" s="26" t="str">
        <f>F12</f>
        <v>žst. Bylnice</v>
      </c>
      <c r="G111" s="35"/>
      <c r="H111" s="35"/>
      <c r="I111" s="28" t="s">
        <v>22</v>
      </c>
      <c r="J111" s="65">
        <f>IF(J12="","",J12)</f>
        <v>0</v>
      </c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5.2" customHeight="1">
      <c r="A113" s="33"/>
      <c r="B113" s="34"/>
      <c r="C113" s="28" t="s">
        <v>23</v>
      </c>
      <c r="D113" s="35"/>
      <c r="E113" s="35"/>
      <c r="F113" s="26" t="str">
        <f>E15</f>
        <v xml:space="preserve"> </v>
      </c>
      <c r="G113" s="35"/>
      <c r="H113" s="35"/>
      <c r="I113" s="28" t="s">
        <v>29</v>
      </c>
      <c r="J113" s="31" t="str">
        <f>E21</f>
        <v xml:space="preserve"> 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5.2" customHeight="1">
      <c r="A114" s="33"/>
      <c r="B114" s="34"/>
      <c r="C114" s="28" t="s">
        <v>27</v>
      </c>
      <c r="D114" s="35"/>
      <c r="E114" s="35"/>
      <c r="F114" s="26" t="str">
        <f>IF(E18="","",E18)</f>
        <v>Vyplň údaj</v>
      </c>
      <c r="G114" s="35"/>
      <c r="H114" s="35"/>
      <c r="I114" s="28" t="s">
        <v>31</v>
      </c>
      <c r="J114" s="31" t="str">
        <f>E24</f>
        <v xml:space="preserve"> 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0.3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11" customFormat="1" ht="29.25" customHeight="1">
      <c r="A116" s="158"/>
      <c r="B116" s="159"/>
      <c r="C116" s="160" t="s">
        <v>105</v>
      </c>
      <c r="D116" s="161" t="s">
        <v>58</v>
      </c>
      <c r="E116" s="161" t="s">
        <v>54</v>
      </c>
      <c r="F116" s="161" t="s">
        <v>55</v>
      </c>
      <c r="G116" s="161" t="s">
        <v>106</v>
      </c>
      <c r="H116" s="161" t="s">
        <v>107</v>
      </c>
      <c r="I116" s="161" t="s">
        <v>108</v>
      </c>
      <c r="J116" s="161" t="s">
        <v>93</v>
      </c>
      <c r="K116" s="162" t="s">
        <v>109</v>
      </c>
      <c r="L116" s="163"/>
      <c r="M116" s="74" t="s">
        <v>1</v>
      </c>
      <c r="N116" s="75" t="s">
        <v>37</v>
      </c>
      <c r="O116" s="75" t="s">
        <v>110</v>
      </c>
      <c r="P116" s="75" t="s">
        <v>111</v>
      </c>
      <c r="Q116" s="75" t="s">
        <v>112</v>
      </c>
      <c r="R116" s="75" t="s">
        <v>113</v>
      </c>
      <c r="S116" s="75" t="s">
        <v>114</v>
      </c>
      <c r="T116" s="76" t="s">
        <v>115</v>
      </c>
      <c r="U116" s="158"/>
      <c r="V116" s="158"/>
      <c r="W116" s="158"/>
      <c r="X116" s="158"/>
      <c r="Y116" s="158"/>
      <c r="Z116" s="158"/>
      <c r="AA116" s="158"/>
      <c r="AB116" s="158"/>
      <c r="AC116" s="158"/>
      <c r="AD116" s="158"/>
      <c r="AE116" s="158"/>
    </row>
    <row r="117" spans="1:65" s="2" customFormat="1" ht="22.9" customHeight="1">
      <c r="A117" s="33"/>
      <c r="B117" s="34"/>
      <c r="C117" s="81" t="s">
        <v>116</v>
      </c>
      <c r="D117" s="35"/>
      <c r="E117" s="35"/>
      <c r="F117" s="35"/>
      <c r="G117" s="35"/>
      <c r="H117" s="35"/>
      <c r="I117" s="35"/>
      <c r="J117" s="164">
        <f>BK117</f>
        <v>0</v>
      </c>
      <c r="K117" s="35"/>
      <c r="L117" s="38"/>
      <c r="M117" s="77"/>
      <c r="N117" s="165"/>
      <c r="O117" s="78"/>
      <c r="P117" s="166">
        <f>P118</f>
        <v>0</v>
      </c>
      <c r="Q117" s="78"/>
      <c r="R117" s="166">
        <f>R118</f>
        <v>0</v>
      </c>
      <c r="S117" s="78"/>
      <c r="T117" s="167">
        <f>T118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72</v>
      </c>
      <c r="AU117" s="16" t="s">
        <v>95</v>
      </c>
      <c r="BK117" s="168">
        <f>BK118</f>
        <v>0</v>
      </c>
    </row>
    <row r="118" spans="1:65" s="12" customFormat="1" ht="25.9" customHeight="1">
      <c r="B118" s="169"/>
      <c r="C118" s="170"/>
      <c r="D118" s="171" t="s">
        <v>72</v>
      </c>
      <c r="E118" s="172" t="s">
        <v>335</v>
      </c>
      <c r="F118" s="172" t="s">
        <v>336</v>
      </c>
      <c r="G118" s="170"/>
      <c r="H118" s="170"/>
      <c r="I118" s="173"/>
      <c r="J118" s="174">
        <f>BK118</f>
        <v>0</v>
      </c>
      <c r="K118" s="170"/>
      <c r="L118" s="175"/>
      <c r="M118" s="176"/>
      <c r="N118" s="177"/>
      <c r="O118" s="177"/>
      <c r="P118" s="178">
        <f>SUM(P119:P141)</f>
        <v>0</v>
      </c>
      <c r="Q118" s="177"/>
      <c r="R118" s="178">
        <f>SUM(R119:R141)</f>
        <v>0</v>
      </c>
      <c r="S118" s="177"/>
      <c r="T118" s="179">
        <f>SUM(T119:T141)</f>
        <v>0</v>
      </c>
      <c r="AR118" s="180" t="s">
        <v>148</v>
      </c>
      <c r="AT118" s="181" t="s">
        <v>72</v>
      </c>
      <c r="AU118" s="181" t="s">
        <v>73</v>
      </c>
      <c r="AY118" s="180" t="s">
        <v>119</v>
      </c>
      <c r="BK118" s="182">
        <f>SUM(BK119:BK141)</f>
        <v>0</v>
      </c>
    </row>
    <row r="119" spans="1:65" s="2" customFormat="1" ht="24.2" customHeight="1">
      <c r="A119" s="33"/>
      <c r="B119" s="34"/>
      <c r="C119" s="185" t="s">
        <v>81</v>
      </c>
      <c r="D119" s="185" t="s">
        <v>121</v>
      </c>
      <c r="E119" s="186" t="s">
        <v>337</v>
      </c>
      <c r="F119" s="187" t="s">
        <v>338</v>
      </c>
      <c r="G119" s="188" t="s">
        <v>138</v>
      </c>
      <c r="H119" s="189">
        <v>1</v>
      </c>
      <c r="I119" s="190"/>
      <c r="J119" s="191">
        <f>ROUND(I119*H119,2)</f>
        <v>0</v>
      </c>
      <c r="K119" s="187" t="s">
        <v>125</v>
      </c>
      <c r="L119" s="38"/>
      <c r="M119" s="192" t="s">
        <v>1</v>
      </c>
      <c r="N119" s="193" t="s">
        <v>38</v>
      </c>
      <c r="O119" s="70"/>
      <c r="P119" s="194">
        <f>O119*H119</f>
        <v>0</v>
      </c>
      <c r="Q119" s="194">
        <v>0</v>
      </c>
      <c r="R119" s="194">
        <f>Q119*H119</f>
        <v>0</v>
      </c>
      <c r="S119" s="194">
        <v>0</v>
      </c>
      <c r="T119" s="195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96" t="s">
        <v>126</v>
      </c>
      <c r="AT119" s="196" t="s">
        <v>121</v>
      </c>
      <c r="AU119" s="196" t="s">
        <v>81</v>
      </c>
      <c r="AY119" s="16" t="s">
        <v>119</v>
      </c>
      <c r="BE119" s="197">
        <f>IF(N119="základní",J119,0)</f>
        <v>0</v>
      </c>
      <c r="BF119" s="197">
        <f>IF(N119="snížená",J119,0)</f>
        <v>0</v>
      </c>
      <c r="BG119" s="197">
        <f>IF(N119="zákl. přenesená",J119,0)</f>
        <v>0</v>
      </c>
      <c r="BH119" s="197">
        <f>IF(N119="sníž. přenesená",J119,0)</f>
        <v>0</v>
      </c>
      <c r="BI119" s="197">
        <f>IF(N119="nulová",J119,0)</f>
        <v>0</v>
      </c>
      <c r="BJ119" s="16" t="s">
        <v>81</v>
      </c>
      <c r="BK119" s="197">
        <f>ROUND(I119*H119,2)</f>
        <v>0</v>
      </c>
      <c r="BL119" s="16" t="s">
        <v>126</v>
      </c>
      <c r="BM119" s="196" t="s">
        <v>339</v>
      </c>
    </row>
    <row r="120" spans="1:65" s="2" customFormat="1" ht="48.75">
      <c r="A120" s="33"/>
      <c r="B120" s="34"/>
      <c r="C120" s="35"/>
      <c r="D120" s="198" t="s">
        <v>128</v>
      </c>
      <c r="E120" s="35"/>
      <c r="F120" s="199" t="s">
        <v>340</v>
      </c>
      <c r="G120" s="35"/>
      <c r="H120" s="35"/>
      <c r="I120" s="200"/>
      <c r="J120" s="35"/>
      <c r="K120" s="35"/>
      <c r="L120" s="38"/>
      <c r="M120" s="201"/>
      <c r="N120" s="202"/>
      <c r="O120" s="70"/>
      <c r="P120" s="70"/>
      <c r="Q120" s="70"/>
      <c r="R120" s="70"/>
      <c r="S120" s="70"/>
      <c r="T120" s="71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128</v>
      </c>
      <c r="AU120" s="16" t="s">
        <v>81</v>
      </c>
    </row>
    <row r="121" spans="1:65" s="2" customFormat="1" ht="24.2" customHeight="1">
      <c r="A121" s="33"/>
      <c r="B121" s="34"/>
      <c r="C121" s="185" t="s">
        <v>83</v>
      </c>
      <c r="D121" s="185" t="s">
        <v>121</v>
      </c>
      <c r="E121" s="186" t="s">
        <v>341</v>
      </c>
      <c r="F121" s="187" t="s">
        <v>342</v>
      </c>
      <c r="G121" s="188" t="s">
        <v>343</v>
      </c>
      <c r="H121" s="239"/>
      <c r="I121" s="190"/>
      <c r="J121" s="191">
        <f>ROUND(I121*H121,2)</f>
        <v>0</v>
      </c>
      <c r="K121" s="187" t="s">
        <v>125</v>
      </c>
      <c r="L121" s="38"/>
      <c r="M121" s="192" t="s">
        <v>1</v>
      </c>
      <c r="N121" s="193" t="s">
        <v>38</v>
      </c>
      <c r="O121" s="70"/>
      <c r="P121" s="194">
        <f>O121*H121</f>
        <v>0</v>
      </c>
      <c r="Q121" s="194">
        <v>0</v>
      </c>
      <c r="R121" s="194">
        <f>Q121*H121</f>
        <v>0</v>
      </c>
      <c r="S121" s="194">
        <v>0</v>
      </c>
      <c r="T121" s="195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96" t="s">
        <v>126</v>
      </c>
      <c r="AT121" s="196" t="s">
        <v>121</v>
      </c>
      <c r="AU121" s="196" t="s">
        <v>81</v>
      </c>
      <c r="AY121" s="16" t="s">
        <v>119</v>
      </c>
      <c r="BE121" s="197">
        <f>IF(N121="základní",J121,0)</f>
        <v>0</v>
      </c>
      <c r="BF121" s="197">
        <f>IF(N121="snížená",J121,0)</f>
        <v>0</v>
      </c>
      <c r="BG121" s="197">
        <f>IF(N121="zákl. přenesená",J121,0)</f>
        <v>0</v>
      </c>
      <c r="BH121" s="197">
        <f>IF(N121="sníž. přenesená",J121,0)</f>
        <v>0</v>
      </c>
      <c r="BI121" s="197">
        <f>IF(N121="nulová",J121,0)</f>
        <v>0</v>
      </c>
      <c r="BJ121" s="16" t="s">
        <v>81</v>
      </c>
      <c r="BK121" s="197">
        <f>ROUND(I121*H121,2)</f>
        <v>0</v>
      </c>
      <c r="BL121" s="16" t="s">
        <v>126</v>
      </c>
      <c r="BM121" s="196" t="s">
        <v>344</v>
      </c>
    </row>
    <row r="122" spans="1:65" s="2" customFormat="1" ht="48.75">
      <c r="A122" s="33"/>
      <c r="B122" s="34"/>
      <c r="C122" s="35"/>
      <c r="D122" s="198" t="s">
        <v>128</v>
      </c>
      <c r="E122" s="35"/>
      <c r="F122" s="199" t="s">
        <v>345</v>
      </c>
      <c r="G122" s="35"/>
      <c r="H122" s="35"/>
      <c r="I122" s="200"/>
      <c r="J122" s="35"/>
      <c r="K122" s="35"/>
      <c r="L122" s="38"/>
      <c r="M122" s="201"/>
      <c r="N122" s="202"/>
      <c r="O122" s="70"/>
      <c r="P122" s="70"/>
      <c r="Q122" s="70"/>
      <c r="R122" s="70"/>
      <c r="S122" s="70"/>
      <c r="T122" s="71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128</v>
      </c>
      <c r="AU122" s="16" t="s">
        <v>81</v>
      </c>
    </row>
    <row r="123" spans="1:65" s="2" customFormat="1" ht="19.5">
      <c r="A123" s="33"/>
      <c r="B123" s="34"/>
      <c r="C123" s="35"/>
      <c r="D123" s="198" t="s">
        <v>141</v>
      </c>
      <c r="E123" s="35"/>
      <c r="F123" s="203" t="s">
        <v>346</v>
      </c>
      <c r="G123" s="35"/>
      <c r="H123" s="35"/>
      <c r="I123" s="200"/>
      <c r="J123" s="35"/>
      <c r="K123" s="35"/>
      <c r="L123" s="38"/>
      <c r="M123" s="201"/>
      <c r="N123" s="202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141</v>
      </c>
      <c r="AU123" s="16" t="s">
        <v>81</v>
      </c>
    </row>
    <row r="124" spans="1:65" s="2" customFormat="1" ht="24.2" customHeight="1">
      <c r="A124" s="33"/>
      <c r="B124" s="34"/>
      <c r="C124" s="185" t="s">
        <v>135</v>
      </c>
      <c r="D124" s="185" t="s">
        <v>121</v>
      </c>
      <c r="E124" s="186" t="s">
        <v>347</v>
      </c>
      <c r="F124" s="187" t="s">
        <v>348</v>
      </c>
      <c r="G124" s="188" t="s">
        <v>145</v>
      </c>
      <c r="H124" s="189">
        <v>0.67</v>
      </c>
      <c r="I124" s="190"/>
      <c r="J124" s="191">
        <f>ROUND(I124*H124,2)</f>
        <v>0</v>
      </c>
      <c r="K124" s="187" t="s">
        <v>125</v>
      </c>
      <c r="L124" s="38"/>
      <c r="M124" s="192" t="s">
        <v>1</v>
      </c>
      <c r="N124" s="193" t="s">
        <v>38</v>
      </c>
      <c r="O124" s="70"/>
      <c r="P124" s="194">
        <f>O124*H124</f>
        <v>0</v>
      </c>
      <c r="Q124" s="194">
        <v>0</v>
      </c>
      <c r="R124" s="194">
        <f>Q124*H124</f>
        <v>0</v>
      </c>
      <c r="S124" s="194">
        <v>0</v>
      </c>
      <c r="T124" s="195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96" t="s">
        <v>126</v>
      </c>
      <c r="AT124" s="196" t="s">
        <v>121</v>
      </c>
      <c r="AU124" s="196" t="s">
        <v>81</v>
      </c>
      <c r="AY124" s="16" t="s">
        <v>119</v>
      </c>
      <c r="BE124" s="197">
        <f>IF(N124="základní",J124,0)</f>
        <v>0</v>
      </c>
      <c r="BF124" s="197">
        <f>IF(N124="snížená",J124,0)</f>
        <v>0</v>
      </c>
      <c r="BG124" s="197">
        <f>IF(N124="zákl. přenesená",J124,0)</f>
        <v>0</v>
      </c>
      <c r="BH124" s="197">
        <f>IF(N124="sníž. přenesená",J124,0)</f>
        <v>0</v>
      </c>
      <c r="BI124" s="197">
        <f>IF(N124="nulová",J124,0)</f>
        <v>0</v>
      </c>
      <c r="BJ124" s="16" t="s">
        <v>81</v>
      </c>
      <c r="BK124" s="197">
        <f>ROUND(I124*H124,2)</f>
        <v>0</v>
      </c>
      <c r="BL124" s="16" t="s">
        <v>126</v>
      </c>
      <c r="BM124" s="196" t="s">
        <v>349</v>
      </c>
    </row>
    <row r="125" spans="1:65" s="2" customFormat="1" ht="68.25">
      <c r="A125" s="33"/>
      <c r="B125" s="34"/>
      <c r="C125" s="35"/>
      <c r="D125" s="198" t="s">
        <v>128</v>
      </c>
      <c r="E125" s="35"/>
      <c r="F125" s="199" t="s">
        <v>350</v>
      </c>
      <c r="G125" s="35"/>
      <c r="H125" s="35"/>
      <c r="I125" s="200"/>
      <c r="J125" s="35"/>
      <c r="K125" s="35"/>
      <c r="L125" s="38"/>
      <c r="M125" s="201"/>
      <c r="N125" s="202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128</v>
      </c>
      <c r="AU125" s="16" t="s">
        <v>81</v>
      </c>
    </row>
    <row r="126" spans="1:65" s="2" customFormat="1" ht="37.9" customHeight="1">
      <c r="A126" s="33"/>
      <c r="B126" s="34"/>
      <c r="C126" s="185" t="s">
        <v>126</v>
      </c>
      <c r="D126" s="185" t="s">
        <v>121</v>
      </c>
      <c r="E126" s="186" t="s">
        <v>351</v>
      </c>
      <c r="F126" s="187" t="s">
        <v>352</v>
      </c>
      <c r="G126" s="188" t="s">
        <v>145</v>
      </c>
      <c r="H126" s="189">
        <v>0.67</v>
      </c>
      <c r="I126" s="190"/>
      <c r="J126" s="191">
        <f>ROUND(I126*H126,2)</f>
        <v>0</v>
      </c>
      <c r="K126" s="187" t="s">
        <v>125</v>
      </c>
      <c r="L126" s="38"/>
      <c r="M126" s="192" t="s">
        <v>1</v>
      </c>
      <c r="N126" s="193" t="s">
        <v>38</v>
      </c>
      <c r="O126" s="70"/>
      <c r="P126" s="194">
        <f>O126*H126</f>
        <v>0</v>
      </c>
      <c r="Q126" s="194">
        <v>0</v>
      </c>
      <c r="R126" s="194">
        <f>Q126*H126</f>
        <v>0</v>
      </c>
      <c r="S126" s="194">
        <v>0</v>
      </c>
      <c r="T126" s="195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6" t="s">
        <v>126</v>
      </c>
      <c r="AT126" s="196" t="s">
        <v>121</v>
      </c>
      <c r="AU126" s="196" t="s">
        <v>81</v>
      </c>
      <c r="AY126" s="16" t="s">
        <v>119</v>
      </c>
      <c r="BE126" s="197">
        <f>IF(N126="základní",J126,0)</f>
        <v>0</v>
      </c>
      <c r="BF126" s="197">
        <f>IF(N126="snížená",J126,0)</f>
        <v>0</v>
      </c>
      <c r="BG126" s="197">
        <f>IF(N126="zákl. přenesená",J126,0)</f>
        <v>0</v>
      </c>
      <c r="BH126" s="197">
        <f>IF(N126="sníž. přenesená",J126,0)</f>
        <v>0</v>
      </c>
      <c r="BI126" s="197">
        <f>IF(N126="nulová",J126,0)</f>
        <v>0</v>
      </c>
      <c r="BJ126" s="16" t="s">
        <v>81</v>
      </c>
      <c r="BK126" s="197">
        <f>ROUND(I126*H126,2)</f>
        <v>0</v>
      </c>
      <c r="BL126" s="16" t="s">
        <v>126</v>
      </c>
      <c r="BM126" s="196" t="s">
        <v>353</v>
      </c>
    </row>
    <row r="127" spans="1:65" s="2" customFormat="1" ht="58.5">
      <c r="A127" s="33"/>
      <c r="B127" s="34"/>
      <c r="C127" s="35"/>
      <c r="D127" s="198" t="s">
        <v>128</v>
      </c>
      <c r="E127" s="35"/>
      <c r="F127" s="199" t="s">
        <v>354</v>
      </c>
      <c r="G127" s="35"/>
      <c r="H127" s="35"/>
      <c r="I127" s="200"/>
      <c r="J127" s="35"/>
      <c r="K127" s="35"/>
      <c r="L127" s="38"/>
      <c r="M127" s="201"/>
      <c r="N127" s="202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128</v>
      </c>
      <c r="AU127" s="16" t="s">
        <v>81</v>
      </c>
    </row>
    <row r="128" spans="1:65" s="2" customFormat="1" ht="24.2" customHeight="1">
      <c r="A128" s="33"/>
      <c r="B128" s="34"/>
      <c r="C128" s="185" t="s">
        <v>148</v>
      </c>
      <c r="D128" s="185" t="s">
        <v>121</v>
      </c>
      <c r="E128" s="186" t="s">
        <v>355</v>
      </c>
      <c r="F128" s="187" t="s">
        <v>356</v>
      </c>
      <c r="G128" s="188" t="s">
        <v>343</v>
      </c>
      <c r="H128" s="239"/>
      <c r="I128" s="190"/>
      <c r="J128" s="191">
        <f>ROUND(I128*H128,2)</f>
        <v>0</v>
      </c>
      <c r="K128" s="187" t="s">
        <v>125</v>
      </c>
      <c r="L128" s="38"/>
      <c r="M128" s="192" t="s">
        <v>1</v>
      </c>
      <c r="N128" s="193" t="s">
        <v>38</v>
      </c>
      <c r="O128" s="70"/>
      <c r="P128" s="194">
        <f>O128*H128</f>
        <v>0</v>
      </c>
      <c r="Q128" s="194">
        <v>0</v>
      </c>
      <c r="R128" s="194">
        <f>Q128*H128</f>
        <v>0</v>
      </c>
      <c r="S128" s="194">
        <v>0</v>
      </c>
      <c r="T128" s="195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6" t="s">
        <v>126</v>
      </c>
      <c r="AT128" s="196" t="s">
        <v>121</v>
      </c>
      <c r="AU128" s="196" t="s">
        <v>81</v>
      </c>
      <c r="AY128" s="16" t="s">
        <v>119</v>
      </c>
      <c r="BE128" s="197">
        <f>IF(N128="základní",J128,0)</f>
        <v>0</v>
      </c>
      <c r="BF128" s="197">
        <f>IF(N128="snížená",J128,0)</f>
        <v>0</v>
      </c>
      <c r="BG128" s="197">
        <f>IF(N128="zákl. přenesená",J128,0)</f>
        <v>0</v>
      </c>
      <c r="BH128" s="197">
        <f>IF(N128="sníž. přenesená",J128,0)</f>
        <v>0</v>
      </c>
      <c r="BI128" s="197">
        <f>IF(N128="nulová",J128,0)</f>
        <v>0</v>
      </c>
      <c r="BJ128" s="16" t="s">
        <v>81</v>
      </c>
      <c r="BK128" s="197">
        <f>ROUND(I128*H128,2)</f>
        <v>0</v>
      </c>
      <c r="BL128" s="16" t="s">
        <v>126</v>
      </c>
      <c r="BM128" s="196" t="s">
        <v>357</v>
      </c>
    </row>
    <row r="129" spans="1:65" s="2" customFormat="1">
      <c r="A129" s="33"/>
      <c r="B129" s="34"/>
      <c r="C129" s="35"/>
      <c r="D129" s="198" t="s">
        <v>128</v>
      </c>
      <c r="E129" s="35"/>
      <c r="F129" s="199" t="s">
        <v>358</v>
      </c>
      <c r="G129" s="35"/>
      <c r="H129" s="35"/>
      <c r="I129" s="200"/>
      <c r="J129" s="35"/>
      <c r="K129" s="35"/>
      <c r="L129" s="38"/>
      <c r="M129" s="201"/>
      <c r="N129" s="202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128</v>
      </c>
      <c r="AU129" s="16" t="s">
        <v>81</v>
      </c>
    </row>
    <row r="130" spans="1:65" s="2" customFormat="1" ht="19.5">
      <c r="A130" s="33"/>
      <c r="B130" s="34"/>
      <c r="C130" s="35"/>
      <c r="D130" s="198" t="s">
        <v>141</v>
      </c>
      <c r="E130" s="35"/>
      <c r="F130" s="203" t="s">
        <v>346</v>
      </c>
      <c r="G130" s="35"/>
      <c r="H130" s="35"/>
      <c r="I130" s="200"/>
      <c r="J130" s="35"/>
      <c r="K130" s="35"/>
      <c r="L130" s="38"/>
      <c r="M130" s="201"/>
      <c r="N130" s="202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141</v>
      </c>
      <c r="AU130" s="16" t="s">
        <v>81</v>
      </c>
    </row>
    <row r="131" spans="1:65" s="2" customFormat="1" ht="62.65" customHeight="1">
      <c r="A131" s="33"/>
      <c r="B131" s="34"/>
      <c r="C131" s="185" t="s">
        <v>157</v>
      </c>
      <c r="D131" s="185" t="s">
        <v>121</v>
      </c>
      <c r="E131" s="186" t="s">
        <v>359</v>
      </c>
      <c r="F131" s="187" t="s">
        <v>360</v>
      </c>
      <c r="G131" s="188" t="s">
        <v>343</v>
      </c>
      <c r="H131" s="239"/>
      <c r="I131" s="190"/>
      <c r="J131" s="191">
        <f>ROUND(I131*H131,2)</f>
        <v>0</v>
      </c>
      <c r="K131" s="187" t="s">
        <v>125</v>
      </c>
      <c r="L131" s="38"/>
      <c r="M131" s="192" t="s">
        <v>1</v>
      </c>
      <c r="N131" s="193" t="s">
        <v>38</v>
      </c>
      <c r="O131" s="70"/>
      <c r="P131" s="194">
        <f>O131*H131</f>
        <v>0</v>
      </c>
      <c r="Q131" s="194">
        <v>0</v>
      </c>
      <c r="R131" s="194">
        <f>Q131*H131</f>
        <v>0</v>
      </c>
      <c r="S131" s="194">
        <v>0</v>
      </c>
      <c r="T131" s="195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96" t="s">
        <v>126</v>
      </c>
      <c r="AT131" s="196" t="s">
        <v>121</v>
      </c>
      <c r="AU131" s="196" t="s">
        <v>81</v>
      </c>
      <c r="AY131" s="16" t="s">
        <v>119</v>
      </c>
      <c r="BE131" s="197">
        <f>IF(N131="základní",J131,0)</f>
        <v>0</v>
      </c>
      <c r="BF131" s="197">
        <f>IF(N131="snížená",J131,0)</f>
        <v>0</v>
      </c>
      <c r="BG131" s="197">
        <f>IF(N131="zákl. přenesená",J131,0)</f>
        <v>0</v>
      </c>
      <c r="BH131" s="197">
        <f>IF(N131="sníž. přenesená",J131,0)</f>
        <v>0</v>
      </c>
      <c r="BI131" s="197">
        <f>IF(N131="nulová",J131,0)</f>
        <v>0</v>
      </c>
      <c r="BJ131" s="16" t="s">
        <v>81</v>
      </c>
      <c r="BK131" s="197">
        <f>ROUND(I131*H131,2)</f>
        <v>0</v>
      </c>
      <c r="BL131" s="16" t="s">
        <v>126</v>
      </c>
      <c r="BM131" s="196" t="s">
        <v>361</v>
      </c>
    </row>
    <row r="132" spans="1:65" s="2" customFormat="1" ht="39">
      <c r="A132" s="33"/>
      <c r="B132" s="34"/>
      <c r="C132" s="35"/>
      <c r="D132" s="198" t="s">
        <v>128</v>
      </c>
      <c r="E132" s="35"/>
      <c r="F132" s="199" t="s">
        <v>360</v>
      </c>
      <c r="G132" s="35"/>
      <c r="H132" s="35"/>
      <c r="I132" s="200"/>
      <c r="J132" s="35"/>
      <c r="K132" s="35"/>
      <c r="L132" s="38"/>
      <c r="M132" s="201"/>
      <c r="N132" s="202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128</v>
      </c>
      <c r="AU132" s="16" t="s">
        <v>81</v>
      </c>
    </row>
    <row r="133" spans="1:65" s="2" customFormat="1" ht="19.5">
      <c r="A133" s="33"/>
      <c r="B133" s="34"/>
      <c r="C133" s="35"/>
      <c r="D133" s="198" t="s">
        <v>141</v>
      </c>
      <c r="E133" s="35"/>
      <c r="F133" s="203" t="s">
        <v>362</v>
      </c>
      <c r="G133" s="35"/>
      <c r="H133" s="35"/>
      <c r="I133" s="200"/>
      <c r="J133" s="35"/>
      <c r="K133" s="35"/>
      <c r="L133" s="38"/>
      <c r="M133" s="201"/>
      <c r="N133" s="202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141</v>
      </c>
      <c r="AU133" s="16" t="s">
        <v>81</v>
      </c>
    </row>
    <row r="134" spans="1:65" s="2" customFormat="1" ht="37.9" customHeight="1">
      <c r="A134" s="33"/>
      <c r="B134" s="34"/>
      <c r="C134" s="185" t="s">
        <v>165</v>
      </c>
      <c r="D134" s="185" t="s">
        <v>121</v>
      </c>
      <c r="E134" s="186" t="s">
        <v>363</v>
      </c>
      <c r="F134" s="187" t="s">
        <v>364</v>
      </c>
      <c r="G134" s="188" t="s">
        <v>343</v>
      </c>
      <c r="H134" s="239"/>
      <c r="I134" s="190"/>
      <c r="J134" s="191">
        <f>ROUND(I134*H134,2)</f>
        <v>0</v>
      </c>
      <c r="K134" s="187" t="s">
        <v>125</v>
      </c>
      <c r="L134" s="38"/>
      <c r="M134" s="192" t="s">
        <v>1</v>
      </c>
      <c r="N134" s="193" t="s">
        <v>38</v>
      </c>
      <c r="O134" s="70"/>
      <c r="P134" s="194">
        <f>O134*H134</f>
        <v>0</v>
      </c>
      <c r="Q134" s="194">
        <v>0</v>
      </c>
      <c r="R134" s="194">
        <f>Q134*H134</f>
        <v>0</v>
      </c>
      <c r="S134" s="194">
        <v>0</v>
      </c>
      <c r="T134" s="195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6" t="s">
        <v>126</v>
      </c>
      <c r="AT134" s="196" t="s">
        <v>121</v>
      </c>
      <c r="AU134" s="196" t="s">
        <v>81</v>
      </c>
      <c r="AY134" s="16" t="s">
        <v>119</v>
      </c>
      <c r="BE134" s="197">
        <f>IF(N134="základní",J134,0)</f>
        <v>0</v>
      </c>
      <c r="BF134" s="197">
        <f>IF(N134="snížená",J134,0)</f>
        <v>0</v>
      </c>
      <c r="BG134" s="197">
        <f>IF(N134="zákl. přenesená",J134,0)</f>
        <v>0</v>
      </c>
      <c r="BH134" s="197">
        <f>IF(N134="sníž. přenesená",J134,0)</f>
        <v>0</v>
      </c>
      <c r="BI134" s="197">
        <f>IF(N134="nulová",J134,0)</f>
        <v>0</v>
      </c>
      <c r="BJ134" s="16" t="s">
        <v>81</v>
      </c>
      <c r="BK134" s="197">
        <f>ROUND(I134*H134,2)</f>
        <v>0</v>
      </c>
      <c r="BL134" s="16" t="s">
        <v>126</v>
      </c>
      <c r="BM134" s="196" t="s">
        <v>365</v>
      </c>
    </row>
    <row r="135" spans="1:65" s="2" customFormat="1">
      <c r="A135" s="33"/>
      <c r="B135" s="34"/>
      <c r="C135" s="35"/>
      <c r="D135" s="198" t="s">
        <v>128</v>
      </c>
      <c r="E135" s="35"/>
      <c r="F135" s="199" t="s">
        <v>366</v>
      </c>
      <c r="G135" s="35"/>
      <c r="H135" s="35"/>
      <c r="I135" s="200"/>
      <c r="J135" s="35"/>
      <c r="K135" s="35"/>
      <c r="L135" s="38"/>
      <c r="M135" s="201"/>
      <c r="N135" s="202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128</v>
      </c>
      <c r="AU135" s="16" t="s">
        <v>81</v>
      </c>
    </row>
    <row r="136" spans="1:65" s="2" customFormat="1" ht="19.5">
      <c r="A136" s="33"/>
      <c r="B136" s="34"/>
      <c r="C136" s="35"/>
      <c r="D136" s="198" t="s">
        <v>141</v>
      </c>
      <c r="E136" s="35"/>
      <c r="F136" s="203" t="s">
        <v>346</v>
      </c>
      <c r="G136" s="35"/>
      <c r="H136" s="35"/>
      <c r="I136" s="200"/>
      <c r="J136" s="35"/>
      <c r="K136" s="35"/>
      <c r="L136" s="38"/>
      <c r="M136" s="201"/>
      <c r="N136" s="202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141</v>
      </c>
      <c r="AU136" s="16" t="s">
        <v>81</v>
      </c>
    </row>
    <row r="137" spans="1:65" s="2" customFormat="1" ht="24.2" customHeight="1">
      <c r="A137" s="33"/>
      <c r="B137" s="34"/>
      <c r="C137" s="185" t="s">
        <v>173</v>
      </c>
      <c r="D137" s="185" t="s">
        <v>121</v>
      </c>
      <c r="E137" s="186" t="s">
        <v>367</v>
      </c>
      <c r="F137" s="187" t="s">
        <v>368</v>
      </c>
      <c r="G137" s="188" t="s">
        <v>132</v>
      </c>
      <c r="H137" s="189">
        <v>670</v>
      </c>
      <c r="I137" s="190"/>
      <c r="J137" s="191">
        <f>ROUND(I137*H137,2)</f>
        <v>0</v>
      </c>
      <c r="K137" s="187" t="s">
        <v>125</v>
      </c>
      <c r="L137" s="38"/>
      <c r="M137" s="192" t="s">
        <v>1</v>
      </c>
      <c r="N137" s="193" t="s">
        <v>38</v>
      </c>
      <c r="O137" s="70"/>
      <c r="P137" s="194">
        <f>O137*H137</f>
        <v>0</v>
      </c>
      <c r="Q137" s="194">
        <v>0</v>
      </c>
      <c r="R137" s="194">
        <f>Q137*H137</f>
        <v>0</v>
      </c>
      <c r="S137" s="194">
        <v>0</v>
      </c>
      <c r="T137" s="195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6" t="s">
        <v>126</v>
      </c>
      <c r="AT137" s="196" t="s">
        <v>121</v>
      </c>
      <c r="AU137" s="196" t="s">
        <v>81</v>
      </c>
      <c r="AY137" s="16" t="s">
        <v>119</v>
      </c>
      <c r="BE137" s="197">
        <f>IF(N137="základní",J137,0)</f>
        <v>0</v>
      </c>
      <c r="BF137" s="197">
        <f>IF(N137="snížená",J137,0)</f>
        <v>0</v>
      </c>
      <c r="BG137" s="197">
        <f>IF(N137="zákl. přenesená",J137,0)</f>
        <v>0</v>
      </c>
      <c r="BH137" s="197">
        <f>IF(N137="sníž. přenesená",J137,0)</f>
        <v>0</v>
      </c>
      <c r="BI137" s="197">
        <f>IF(N137="nulová",J137,0)</f>
        <v>0</v>
      </c>
      <c r="BJ137" s="16" t="s">
        <v>81</v>
      </c>
      <c r="BK137" s="197">
        <f>ROUND(I137*H137,2)</f>
        <v>0</v>
      </c>
      <c r="BL137" s="16" t="s">
        <v>126</v>
      </c>
      <c r="BM137" s="196" t="s">
        <v>369</v>
      </c>
    </row>
    <row r="138" spans="1:65" s="2" customFormat="1" ht="58.5">
      <c r="A138" s="33"/>
      <c r="B138" s="34"/>
      <c r="C138" s="35"/>
      <c r="D138" s="198" t="s">
        <v>128</v>
      </c>
      <c r="E138" s="35"/>
      <c r="F138" s="199" t="s">
        <v>370</v>
      </c>
      <c r="G138" s="35"/>
      <c r="H138" s="35"/>
      <c r="I138" s="200"/>
      <c r="J138" s="35"/>
      <c r="K138" s="35"/>
      <c r="L138" s="38"/>
      <c r="M138" s="201"/>
      <c r="N138" s="202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128</v>
      </c>
      <c r="AU138" s="16" t="s">
        <v>81</v>
      </c>
    </row>
    <row r="139" spans="1:65" s="2" customFormat="1" ht="37.9" customHeight="1">
      <c r="A139" s="33"/>
      <c r="B139" s="34"/>
      <c r="C139" s="185" t="s">
        <v>180</v>
      </c>
      <c r="D139" s="185" t="s">
        <v>121</v>
      </c>
      <c r="E139" s="186" t="s">
        <v>371</v>
      </c>
      <c r="F139" s="187" t="s">
        <v>372</v>
      </c>
      <c r="G139" s="188" t="s">
        <v>373</v>
      </c>
      <c r="H139" s="189">
        <v>202</v>
      </c>
      <c r="I139" s="190"/>
      <c r="J139" s="191">
        <f>ROUND(I139*H139,2)</f>
        <v>0</v>
      </c>
      <c r="K139" s="187" t="s">
        <v>125</v>
      </c>
      <c r="L139" s="38"/>
      <c r="M139" s="192" t="s">
        <v>1</v>
      </c>
      <c r="N139" s="193" t="s">
        <v>38</v>
      </c>
      <c r="O139" s="70"/>
      <c r="P139" s="194">
        <f>O139*H139</f>
        <v>0</v>
      </c>
      <c r="Q139" s="194">
        <v>0</v>
      </c>
      <c r="R139" s="194">
        <f>Q139*H139</f>
        <v>0</v>
      </c>
      <c r="S139" s="194">
        <v>0</v>
      </c>
      <c r="T139" s="195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6" t="s">
        <v>126</v>
      </c>
      <c r="AT139" s="196" t="s">
        <v>121</v>
      </c>
      <c r="AU139" s="196" t="s">
        <v>81</v>
      </c>
      <c r="AY139" s="16" t="s">
        <v>119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6" t="s">
        <v>81</v>
      </c>
      <c r="BK139" s="197">
        <f>ROUND(I139*H139,2)</f>
        <v>0</v>
      </c>
      <c r="BL139" s="16" t="s">
        <v>126</v>
      </c>
      <c r="BM139" s="196" t="s">
        <v>374</v>
      </c>
    </row>
    <row r="140" spans="1:65" s="2" customFormat="1" ht="19.5">
      <c r="A140" s="33"/>
      <c r="B140" s="34"/>
      <c r="C140" s="35"/>
      <c r="D140" s="198" t="s">
        <v>128</v>
      </c>
      <c r="E140" s="35"/>
      <c r="F140" s="199" t="s">
        <v>372</v>
      </c>
      <c r="G140" s="35"/>
      <c r="H140" s="35"/>
      <c r="I140" s="200"/>
      <c r="J140" s="35"/>
      <c r="K140" s="35"/>
      <c r="L140" s="38"/>
      <c r="M140" s="201"/>
      <c r="N140" s="202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128</v>
      </c>
      <c r="AU140" s="16" t="s">
        <v>81</v>
      </c>
    </row>
    <row r="141" spans="1:65" s="2" customFormat="1" ht="19.5">
      <c r="A141" s="33"/>
      <c r="B141" s="34"/>
      <c r="C141" s="35"/>
      <c r="D141" s="198" t="s">
        <v>141</v>
      </c>
      <c r="E141" s="35"/>
      <c r="F141" s="203" t="s">
        <v>375</v>
      </c>
      <c r="G141" s="35"/>
      <c r="H141" s="35"/>
      <c r="I141" s="200"/>
      <c r="J141" s="35"/>
      <c r="K141" s="35"/>
      <c r="L141" s="38"/>
      <c r="M141" s="240"/>
      <c r="N141" s="241"/>
      <c r="O141" s="242"/>
      <c r="P141" s="242"/>
      <c r="Q141" s="242"/>
      <c r="R141" s="242"/>
      <c r="S141" s="242"/>
      <c r="T141" s="24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141</v>
      </c>
      <c r="AU141" s="16" t="s">
        <v>81</v>
      </c>
    </row>
    <row r="142" spans="1:65" s="2" customFormat="1" ht="6.95" customHeight="1">
      <c r="A142" s="33"/>
      <c r="B142" s="53"/>
      <c r="C142" s="54"/>
      <c r="D142" s="54"/>
      <c r="E142" s="54"/>
      <c r="F142" s="54"/>
      <c r="G142" s="54"/>
      <c r="H142" s="54"/>
      <c r="I142" s="54"/>
      <c r="J142" s="54"/>
      <c r="K142" s="54"/>
      <c r="L142" s="38"/>
      <c r="M142" s="33"/>
      <c r="O142" s="33"/>
      <c r="P142" s="33"/>
      <c r="Q142" s="33"/>
      <c r="R142" s="33"/>
      <c r="S142" s="33"/>
      <c r="T142" s="33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</row>
  </sheetData>
  <sheetProtection algorithmName="SHA-512" hashValue="mc0hi1Rt3iV0RiB+oekprKnUUGyl+MwJlpBQXxHiSMkUE8pJXDK1qS7Uty2gPHfAhoNvUgsecuWC9PmjpAhAiA==" saltValue="g+IMNPWqkevAME/pyVTVHIQofCeJ6zse5bV45NvwepcfDZu1ERcUKKBrQAstxIPA3cG9/ouyno/bxxo7g8KxJA==" spinCount="100000" sheet="1" objects="1" scenarios="1" formatColumns="0" formatRows="0" autoFilter="0"/>
  <autoFilter ref="C116:K141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01 - Kolej č.3</vt:lpstr>
      <vt:lpstr>VON - vedlejší a ostatní ...</vt:lpstr>
      <vt:lpstr>'Rekapitulace stavby'!Názvy_tisku</vt:lpstr>
      <vt:lpstr>'SO 01 - Kolej č.3'!Názvy_tisku</vt:lpstr>
      <vt:lpstr>'VON - vedlejší a ostatní ...'!Názvy_tisku</vt:lpstr>
      <vt:lpstr>'Rekapitulace stavby'!Oblast_tisku</vt:lpstr>
      <vt:lpstr>'SO 01 - Kolej č.3'!Oblast_tisku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Bětík Václav, Ing.</dc:creator>
  <cp:lastModifiedBy>Duda Vlastimil, Ing.</cp:lastModifiedBy>
  <dcterms:created xsi:type="dcterms:W3CDTF">2020-08-03T08:29:13Z</dcterms:created>
  <dcterms:modified xsi:type="dcterms:W3CDTF">2020-08-17T08:31:38Z</dcterms:modified>
</cp:coreProperties>
</file>